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6.xml.rels" ContentType="application/vnd.openxmlformats-package.relationship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4.xml.rels" ContentType="application/vnd.openxmlformats-package.relationships+xml"/>
  <Override PartName="/xl/comments4.xml" ContentType="application/vnd.openxmlformats-officedocument.spreadsheetml.comments+xml"/>
  <Override PartName="/xl/media/image1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3"/>
  </bookViews>
  <sheets>
    <sheet name="Password" sheetId="1" state="hidden" r:id="rId3"/>
    <sheet name="Compilare per PRIMO" sheetId="2" state="visible" r:id="rId4"/>
    <sheet name="MODELLO 801-77" sheetId="3" state="visible" r:id="rId5"/>
    <sheet name="Da Allegare" sheetId="4" state="visible" r:id="rId6"/>
    <sheet name="Istruzioni aliquota" sheetId="5" state="visible" r:id="rId7"/>
    <sheet name="Tabelle" sheetId="6" state="visible" r:id="rId8"/>
    <sheet name="Calcoli" sheetId="7" state="hidden" r:id="rId9"/>
  </sheets>
  <definedNames>
    <definedName function="false" hidden="false" localSheetId="1" name="_xlnm.Print_Area" vbProcedure="false">'Compilare per PRIMO'!$B$1:$N$52</definedName>
    <definedName function="false" hidden="false" localSheetId="3" name="_xlnm.Print_Area" vbProcedure="false">'Da Allegare'!$B$1:$J$65</definedName>
    <definedName function="false" hidden="false" localSheetId="4" name="_xlnm.Print_Area" vbProcedure="false">'Istruzioni aliquota'!$A$1:$M$31</definedName>
    <definedName function="false" hidden="false" localSheetId="2" name="_xlnm.Print_Area" vbProcedure="false">'MODELLO 801-77'!$B$42:$AC$91</definedName>
    <definedName function="false" hidden="false" name="aliquota" vbProcedure="false">'Da Allegare'!$C$45</definedName>
    <definedName function="false" hidden="false" name="Istruzione1" vbProcedure="false">'Istruzioni aliquota'!$A$10</definedName>
    <definedName function="false" hidden="false" name="ritorna" vbProcedure="false">'compilare per primo'!#ref!</definedName>
    <definedName function="false" hidden="false" name="tabella" vbProcedure="false">Tabelle!$B$2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Autore sconosciuto</author>
  </authors>
  <commentList>
    <comment ref="B12" authorId="0">
      <text>
        <r>
          <rPr>
            <sz val="10"/>
            <rFont val="Arial"/>
            <family val="2"/>
          </rPr>
          <t xml:space="preserve">sammartano:
</t>
        </r>
        <r>
          <rPr>
            <b val="true"/>
            <sz val="10"/>
            <color rgb="FF0000FF"/>
            <rFont val="Tahoma"/>
            <family val="2"/>
            <charset val="1"/>
          </rPr>
          <t xml:space="preserve">PER INDIVIDUARE TARIFFA UNITARIA OCCORRE SAPERE INDICE ' if ' RIFERITO ALLA ZONA DI PRGC... vedi tabelle a seguito
</t>
        </r>
        <r>
          <rPr>
            <sz val="8"/>
            <color rgb="FF000000"/>
            <rFont val="Tahoma"/>
            <family val="2"/>
            <charset val="1"/>
          </rPr>
          <t xml:space="preserve">
 </t>
        </r>
        <r>
          <rPr>
            <b val="true"/>
            <u val="single"/>
            <sz val="10"/>
            <color rgb="FF000080"/>
            <rFont val="Tahoma"/>
            <family val="2"/>
            <charset val="1"/>
          </rPr>
          <t xml:space="preserve">TABELLA PARAMETRI URBANISTICI
</t>
        </r>
        <r>
          <rPr>
            <sz val="8"/>
            <color rgb="FF000000"/>
            <rFont val="Tahoma"/>
            <family val="2"/>
            <charset val="1"/>
          </rPr>
          <t xml:space="preserve">- Indici di densità fondiaria e densità territoriale -
(artt. 20 – 28 Norme di attuazione del P.R.G.C.)
</t>
        </r>
        <r>
          <rPr>
            <b val="true"/>
            <u val="single"/>
            <sz val="8"/>
            <color rgb="FF000080"/>
            <rFont val="Tahoma"/>
            <family val="2"/>
            <charset val="1"/>
          </rPr>
          <t xml:space="preserve">ZONE  di   P.R.G.C. INDICI 
</t>
        </r>
        <r>
          <rPr>
            <u val="single"/>
            <sz val="9"/>
            <color rgb="FF000000"/>
            <rFont val="Tahoma"/>
            <family val="2"/>
            <charset val="1"/>
          </rPr>
          <t xml:space="preserve">(aree di completamento art.13 punto </t>
        </r>
        <r>
          <rPr>
            <b val="true"/>
            <u val="single"/>
            <sz val="9"/>
            <color rgb="FF000000"/>
            <rFont val="Tahoma"/>
            <family val="2"/>
            <charset val="1"/>
          </rPr>
          <t xml:space="preserve">' f '</t>
        </r>
        <r>
          <rPr>
            <u val="single"/>
            <sz val="9"/>
            <color rgb="FF000000"/>
            <rFont val="Tahoma"/>
            <family val="2"/>
            <charset val="1"/>
          </rPr>
          <t xml:space="preserve"> L.U.R. 56/77)
</t>
        </r>
        <r>
          <rPr>
            <sz val="8"/>
            <color rgb="FF000000"/>
            <rFont val="Tahoma"/>
            <family val="2"/>
            <charset val="1"/>
          </rPr>
          <t xml:space="preserve">
</t>
        </r>
        <r>
          <rPr>
            <b val="true"/>
            <sz val="10"/>
            <color rgb="FF000080"/>
            <rFont val="Tahoma"/>
            <family val="2"/>
            <charset val="1"/>
          </rPr>
          <t xml:space="preserve">Categ A 
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Ar2</t>
        </r>
        <r>
          <rPr>
            <sz val="8"/>
            <color rgb="FF000000"/>
            <rFont val="Tahoma"/>
            <family val="2"/>
            <charset val="1"/>
          </rPr>
          <t xml:space="preserve"> 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0,30 mq/mq </t>
        </r>
        <r>
          <rPr>
            <sz val="8"/>
            <color rgb="FF000000"/>
            <rFont val="Tahoma"/>
            <family val="2"/>
            <charset val="1"/>
          </rPr>
          <t xml:space="preserve">- -
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Ar3/1 – Ar3/2 – Ar3/3 – Av – Avc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è ammessa la conservazione volumetria esistente
</t>
        </r>
        <r>
          <rPr>
            <b val="true"/>
            <sz val="10"/>
            <color rgb="FF000080"/>
            <rFont val="Tahoma"/>
            <family val="2"/>
            <charset val="1"/>
          </rPr>
          <t xml:space="preserve">
Categ B 
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Br1</t>
        </r>
        <r>
          <rPr>
            <sz val="8"/>
            <color rgb="FF000000"/>
            <rFont val="Tahoma"/>
            <family val="2"/>
            <charset val="1"/>
          </rPr>
          <t xml:space="preserve"> - Concessione Singola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4,50 mc/mq </t>
        </r>
        <r>
          <rPr>
            <sz val="8"/>
            <color rgb="FF000000"/>
            <rFont val="Tahoma"/>
            <family val="2"/>
            <charset val="1"/>
          </rPr>
          <t xml:space="preserve"> 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4,50 mc/mq </t>
        </r>
        <r>
          <rPr>
            <sz val="8"/>
            <color rgb="FF000000"/>
            <rFont val="Tahoma"/>
            <family val="2"/>
            <charset val="1"/>
          </rPr>
          <t xml:space="preserve">- if 6.00 mc/mq
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Br2</t>
        </r>
        <r>
          <rPr>
            <sz val="8"/>
            <color rgb="FF000000"/>
            <rFont val="Tahoma"/>
            <family val="2"/>
            <charset val="1"/>
          </rPr>
          <t xml:space="preserve"> 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3.00 mc/mq  </t>
        </r>
        <r>
          <rPr>
            <sz val="8"/>
            <color rgb="FF000000"/>
            <rFont val="Tahoma"/>
            <family val="2"/>
            <charset val="1"/>
          </rPr>
          <t xml:space="preserve">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3.00 mc/mq </t>
        </r>
        <r>
          <rPr>
            <sz val="8"/>
            <color rgb="FF000000"/>
            <rFont val="Tahoma"/>
            <family val="2"/>
            <charset val="1"/>
          </rPr>
          <t xml:space="preserve">- if 4.00 mc/mq
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Br3 </t>
        </r>
        <r>
          <rPr>
            <sz val="8"/>
            <color rgb="FF000000"/>
            <rFont val="Tahoma"/>
            <family val="2"/>
            <charset val="1"/>
          </rPr>
          <t xml:space="preserve">- Concessione Singola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2.00 mc/mq </t>
        </r>
        <r>
          <rPr>
            <sz val="8"/>
            <color rgb="FF000000"/>
            <rFont val="Tahoma"/>
            <family val="2"/>
            <charset val="1"/>
          </rPr>
          <t xml:space="preserve"> - Concessione S.U.E.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it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2.00 mc/mq</t>
        </r>
        <r>
          <rPr>
            <sz val="8"/>
            <color rgb="FF000000"/>
            <rFont val="Tahoma"/>
            <family val="2"/>
            <charset val="1"/>
          </rPr>
          <t xml:space="preserve"> - if 4.00 mc/mq
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Br4</t>
        </r>
        <r>
          <rPr>
            <sz val="8"/>
            <color rgb="FF000000"/>
            <rFont val="Tahoma"/>
            <family val="2"/>
            <charset val="1"/>
          </rPr>
          <t xml:space="preserve"> 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1,50 mc/mq  </t>
        </r>
        <r>
          <rPr>
            <sz val="8"/>
            <color rgb="FF000000"/>
            <rFont val="Tahoma"/>
            <family val="2"/>
            <charset val="1"/>
          </rPr>
          <t xml:space="preserve">- Concessione S.U.E.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it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1,50 mc/mq </t>
        </r>
        <r>
          <rPr>
            <sz val="8"/>
            <color rgb="FF000000"/>
            <rFont val="Tahoma"/>
            <family val="2"/>
            <charset val="1"/>
          </rPr>
          <t xml:space="preserve">- if 3.00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Br5 </t>
        </r>
        <r>
          <rPr>
            <sz val="8"/>
            <color rgb="FF000000"/>
            <rFont val="Tahoma"/>
            <family val="2"/>
            <charset val="1"/>
          </rPr>
          <t xml:space="preserve">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 1.00 mc/mq  </t>
        </r>
        <r>
          <rPr>
            <sz val="8"/>
            <color rgb="FF000000"/>
            <rFont val="Tahoma"/>
            <family val="2"/>
            <charset val="1"/>
          </rPr>
          <t xml:space="preserve">- Concessione S.U.E.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it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1.00 mc/mq</t>
        </r>
        <r>
          <rPr>
            <sz val="8"/>
            <color rgb="FF000000"/>
            <rFont val="Tahoma"/>
            <family val="2"/>
            <charset val="1"/>
          </rPr>
          <t xml:space="preserve"> - if 2.00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Brep 1 </t>
        </r>
        <r>
          <rPr>
            <sz val="8"/>
            <color rgb="FF000080"/>
            <rFont val="Tahoma"/>
            <family val="2"/>
            <charset val="1"/>
          </rPr>
          <t xml:space="preserve">Seguono quanto previsto dai Piani di zona e loro Varianti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Brep 2 </t>
        </r>
        <r>
          <rPr>
            <sz val="8"/>
            <color rgb="FF000080"/>
            <rFont val="Tahoma"/>
            <family val="2"/>
            <charset val="1"/>
          </rPr>
          <t xml:space="preserve">Seguono quanto previsto dai Piani di zona e loro Varianti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Bpr1</t>
        </r>
        <r>
          <rPr>
            <sz val="8"/>
            <color rgb="FF000000"/>
            <rFont val="Tahoma"/>
            <family val="2"/>
            <charset val="1"/>
          </rPr>
          <t xml:space="preserve">  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0.80 mq/mq</t>
        </r>
        <r>
          <rPr>
            <sz val="8"/>
            <color rgb="FF000000"/>
            <rFont val="Tahoma"/>
            <family val="2"/>
            <charset val="1"/>
          </rPr>
          <t xml:space="preserve"> -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 </t>
        </r>
        <r>
          <rPr>
            <sz val="8"/>
            <color rgb="FF000080"/>
            <rFont val="Tahoma"/>
            <family val="2"/>
            <charset val="1"/>
          </rPr>
          <t xml:space="preserve">1,60 mq/mq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Bpr2 </t>
        </r>
        <r>
          <rPr>
            <sz val="8"/>
            <color rgb="FF000000"/>
            <rFont val="Tahoma"/>
            <family val="2"/>
            <charset val="1"/>
          </rPr>
          <t xml:space="preserve"> 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 </t>
        </r>
        <r>
          <rPr>
            <sz val="8"/>
            <color rgb="FF000080"/>
            <rFont val="Tahoma"/>
            <family val="2"/>
            <charset val="1"/>
          </rPr>
          <t xml:space="preserve">2.00 mc/mq</t>
        </r>
        <r>
          <rPr>
            <sz val="8"/>
            <color rgb="FF000000"/>
            <rFont val="Tahoma"/>
            <family val="2"/>
            <charset val="1"/>
          </rPr>
          <t xml:space="preserve"> -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4.00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Bp1- Bp2 </t>
        </r>
        <r>
          <rPr>
            <sz val="8"/>
            <color rgb="FF000000"/>
            <rFont val="Tahoma"/>
            <family val="2"/>
            <charset val="1"/>
          </rPr>
          <t xml:space="preserve">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0.60 mq/mq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1.20 mq/mq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Bp1A</t>
        </r>
        <r>
          <rPr>
            <sz val="8"/>
            <color rgb="FF000000"/>
            <rFont val="Tahoma"/>
            <family val="2"/>
            <charset val="1"/>
          </rPr>
          <t xml:space="preserve"> - 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 </t>
        </r>
        <r>
          <rPr>
            <sz val="8"/>
            <color rgb="FF000080"/>
            <rFont val="Tahoma"/>
            <family val="2"/>
            <charset val="1"/>
          </rPr>
          <t xml:space="preserve">1.40 mq/mq
</t>
        </r>
        <r>
          <rPr>
            <sz val="8"/>
            <color rgb="FF000000"/>
            <rFont val="Tahoma"/>
            <family val="2"/>
            <charset val="1"/>
          </rPr>
          <t xml:space="preserve">
</t>
        </r>
        <r>
          <rPr>
            <b val="true"/>
            <sz val="10"/>
            <color rgb="FF000080"/>
            <rFont val="Tahoma"/>
            <family val="2"/>
            <charset val="1"/>
          </rPr>
          <t xml:space="preserve">Categ C 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Cr1</t>
        </r>
        <r>
          <rPr>
            <sz val="8"/>
            <color rgb="FF000000"/>
            <rFont val="Tahoma"/>
            <family val="2"/>
            <charset val="1"/>
          </rPr>
          <t xml:space="preserve">   - Concessione S.U.E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. it</t>
        </r>
        <r>
          <rPr>
            <sz val="8"/>
            <color rgb="FF000000"/>
            <rFont val="Tahoma"/>
            <family val="2"/>
            <charset val="1"/>
          </rPr>
          <t xml:space="preserve"> 0.75 mc/mq -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</t>
        </r>
        <r>
          <rPr>
            <sz val="8"/>
            <color rgb="FF000000"/>
            <rFont val="Tahoma"/>
            <family val="2"/>
            <charset val="1"/>
          </rPr>
          <t xml:space="preserve"> 1.50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Cr3 </t>
        </r>
        <r>
          <rPr>
            <sz val="8"/>
            <color rgb="FF000000"/>
            <rFont val="Tahoma"/>
            <family val="2"/>
            <charset val="1"/>
          </rPr>
          <t xml:space="preserve">  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0.30 mc/mq </t>
        </r>
        <r>
          <rPr>
            <sz val="8"/>
            <color rgb="FF000000"/>
            <rFont val="Tahoma"/>
            <family val="2"/>
            <charset val="1"/>
          </rPr>
          <t xml:space="preserve">- 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0.30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Cr4  </t>
        </r>
        <r>
          <rPr>
            <sz val="8"/>
            <color rgb="FF000000"/>
            <rFont val="Tahoma"/>
            <family val="2"/>
            <charset val="1"/>
          </rPr>
          <t xml:space="preserve"> 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0.75 mc/mq</t>
        </r>
        <r>
          <rPr>
            <sz val="8"/>
            <color rgb="FF000000"/>
            <rFont val="Tahoma"/>
            <family val="2"/>
            <charset val="1"/>
          </rPr>
          <t xml:space="preserve">  -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2.00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Crs2 </t>
        </r>
        <r>
          <rPr>
            <sz val="8"/>
            <color rgb="FF000000"/>
            <rFont val="Tahoma"/>
            <family val="2"/>
            <charset val="1"/>
          </rPr>
          <t xml:space="preserve">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</t>
        </r>
        <r>
          <rPr>
            <sz val="8"/>
            <color rgb="FF000000"/>
            <rFont val="Tahoma"/>
            <family val="2"/>
            <charset val="1"/>
          </rPr>
          <t xml:space="preserve">  </t>
        </r>
        <r>
          <rPr>
            <sz val="8"/>
            <color rgb="FF000080"/>
            <rFont val="Tahoma"/>
            <family val="2"/>
            <charset val="1"/>
          </rPr>
          <t xml:space="preserve">1.00 mc/mq</t>
        </r>
        <r>
          <rPr>
            <sz val="8"/>
            <color rgb="FF000000"/>
            <rFont val="Tahoma"/>
            <family val="2"/>
            <charset val="1"/>
          </rPr>
          <t xml:space="preserve"> -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 </t>
        </r>
        <r>
          <rPr>
            <sz val="8"/>
            <color rgb="FF000080"/>
            <rFont val="Tahoma"/>
            <family val="2"/>
            <charset val="1"/>
          </rPr>
          <t xml:space="preserve">3.00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Crs3 </t>
        </r>
        <r>
          <rPr>
            <sz val="8"/>
            <color rgb="FF000000"/>
            <rFont val="Tahoma"/>
            <family val="2"/>
            <charset val="1"/>
          </rPr>
          <t xml:space="preserve">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 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0.60 mc/mq</t>
        </r>
        <r>
          <rPr>
            <sz val="8"/>
            <color rgb="FF000000"/>
            <rFont val="Tahoma"/>
            <family val="2"/>
            <charset val="1"/>
          </rPr>
          <t xml:space="preserve"> -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 </t>
        </r>
        <r>
          <rPr>
            <sz val="8"/>
            <color rgb="FF000080"/>
            <rFont val="Tahoma"/>
            <family val="2"/>
            <charset val="1"/>
          </rPr>
          <t xml:space="preserve">1.80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Crs4</t>
        </r>
        <r>
          <rPr>
            <sz val="8"/>
            <color rgb="FF000000"/>
            <rFont val="Tahoma"/>
            <family val="2"/>
            <charset val="1"/>
          </rPr>
          <t xml:space="preserve"> 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</t>
        </r>
        <r>
          <rPr>
            <sz val="8"/>
            <color rgb="FF000000"/>
            <rFont val="Tahoma"/>
            <family val="2"/>
            <charset val="1"/>
          </rPr>
          <t xml:space="preserve">  </t>
        </r>
        <r>
          <rPr>
            <sz val="8"/>
            <color rgb="FF000080"/>
            <rFont val="Tahoma"/>
            <family val="2"/>
            <charset val="1"/>
          </rPr>
          <t xml:space="preserve">0.75 mc/mq</t>
        </r>
        <r>
          <rPr>
            <sz val="8"/>
            <color rgb="FF000000"/>
            <rFont val="Tahoma"/>
            <family val="2"/>
            <charset val="1"/>
          </rPr>
          <t xml:space="preserve"> -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 </t>
        </r>
        <r>
          <rPr>
            <sz val="8"/>
            <color rgb="FF000080"/>
            <rFont val="Tahoma"/>
            <family val="2"/>
            <charset val="1"/>
          </rPr>
          <t xml:space="preserve">2.25 mc/mq
</t>
        </r>
      </text>
    </comment>
    <comment ref="B23" authorId="0">
      <text>
        <r>
          <rPr>
            <sz val="10"/>
            <rFont val="Arial"/>
            <family val="2"/>
          </rPr>
          <t xml:space="preserve">sammartano:
</t>
        </r>
        <r>
          <rPr>
            <b val="true"/>
            <sz val="10"/>
            <color rgb="FF0000FF"/>
            <rFont val="Tahoma"/>
            <family val="2"/>
            <charset val="1"/>
          </rPr>
          <t xml:space="preserve">PER INDIVIDUARE TARIFFA UNITARIA OCCORRE SAPERE INDICE ' if ' RIFERITO ALLA ZONA DI PRGC... vedi tabelle a seguito
</t>
        </r>
        <r>
          <rPr>
            <sz val="8"/>
            <color rgb="FF000000"/>
            <rFont val="Tahoma"/>
            <family val="2"/>
            <charset val="1"/>
          </rPr>
          <t xml:space="preserve">
 </t>
        </r>
        <r>
          <rPr>
            <b val="true"/>
            <u val="single"/>
            <sz val="10"/>
            <color rgb="FF000080"/>
            <rFont val="Tahoma"/>
            <family val="2"/>
            <charset val="1"/>
          </rPr>
          <t xml:space="preserve">TABELLA PARAMETRI URBANISTICI
</t>
        </r>
        <r>
          <rPr>
            <sz val="8"/>
            <color rgb="FF000000"/>
            <rFont val="Tahoma"/>
            <family val="2"/>
            <charset val="1"/>
          </rPr>
          <t xml:space="preserve">- Indici di densità fondiaria e densità territoriale -
(artt. 20 – 28 Norme di attuazione del P.R.G.C.)
</t>
        </r>
        <r>
          <rPr>
            <b val="true"/>
            <u val="single"/>
            <sz val="8"/>
            <color rgb="FF000080"/>
            <rFont val="Tahoma"/>
            <family val="2"/>
            <charset val="1"/>
          </rPr>
          <t xml:space="preserve">ZONE  di   P.R.G.C. INDICI 
</t>
        </r>
        <r>
          <rPr>
            <u val="single"/>
            <sz val="9"/>
            <color rgb="FF000000"/>
            <rFont val="Tahoma"/>
            <family val="2"/>
            <charset val="1"/>
          </rPr>
          <t xml:space="preserve">(aree di completamento art.13 punto </t>
        </r>
        <r>
          <rPr>
            <b val="true"/>
            <u val="single"/>
            <sz val="9"/>
            <color rgb="FF000000"/>
            <rFont val="Tahoma"/>
            <family val="2"/>
            <charset val="1"/>
          </rPr>
          <t xml:space="preserve">' f '</t>
        </r>
        <r>
          <rPr>
            <u val="single"/>
            <sz val="9"/>
            <color rgb="FF000000"/>
            <rFont val="Tahoma"/>
            <family val="2"/>
            <charset val="1"/>
          </rPr>
          <t xml:space="preserve"> L.U.R. 56/77)
</t>
        </r>
        <r>
          <rPr>
            <sz val="8"/>
            <color rgb="FF000000"/>
            <rFont val="Tahoma"/>
            <family val="2"/>
            <charset val="1"/>
          </rPr>
          <t xml:space="preserve">
</t>
        </r>
        <r>
          <rPr>
            <b val="true"/>
            <sz val="10"/>
            <color rgb="FF000080"/>
            <rFont val="Tahoma"/>
            <family val="2"/>
            <charset val="1"/>
          </rPr>
          <t xml:space="preserve">Categ A 
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Ar2</t>
        </r>
        <r>
          <rPr>
            <sz val="8"/>
            <color rgb="FF000000"/>
            <rFont val="Tahoma"/>
            <family val="2"/>
            <charset val="1"/>
          </rPr>
          <t xml:space="preserve"> 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0,30 mq/mq </t>
        </r>
        <r>
          <rPr>
            <sz val="8"/>
            <color rgb="FF000000"/>
            <rFont val="Tahoma"/>
            <family val="2"/>
            <charset val="1"/>
          </rPr>
          <t xml:space="preserve">- -
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Ar3/1 – Ar3/2 – Ar3/3 – Av – Avc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è ammessa la conservazione volumetria esistente
</t>
        </r>
        <r>
          <rPr>
            <b val="true"/>
            <sz val="10"/>
            <color rgb="FF000080"/>
            <rFont val="Tahoma"/>
            <family val="2"/>
            <charset val="1"/>
          </rPr>
          <t xml:space="preserve">
Categ B 
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Br1</t>
        </r>
        <r>
          <rPr>
            <sz val="8"/>
            <color rgb="FF000000"/>
            <rFont val="Tahoma"/>
            <family val="2"/>
            <charset val="1"/>
          </rPr>
          <t xml:space="preserve"> - Concessione Singola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4,50 mc/mq </t>
        </r>
        <r>
          <rPr>
            <sz val="8"/>
            <color rgb="FF000000"/>
            <rFont val="Tahoma"/>
            <family val="2"/>
            <charset val="1"/>
          </rPr>
          <t xml:space="preserve"> 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4,50 mc/mq </t>
        </r>
        <r>
          <rPr>
            <sz val="8"/>
            <color rgb="FF000000"/>
            <rFont val="Tahoma"/>
            <family val="2"/>
            <charset val="1"/>
          </rPr>
          <t xml:space="preserve">- if 6.00 mc/mq
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Br2</t>
        </r>
        <r>
          <rPr>
            <sz val="8"/>
            <color rgb="FF000000"/>
            <rFont val="Tahoma"/>
            <family val="2"/>
            <charset val="1"/>
          </rPr>
          <t xml:space="preserve"> 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3.00 mc/mq  </t>
        </r>
        <r>
          <rPr>
            <sz val="8"/>
            <color rgb="FF000000"/>
            <rFont val="Tahoma"/>
            <family val="2"/>
            <charset val="1"/>
          </rPr>
          <t xml:space="preserve">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3.00 mc/mq </t>
        </r>
        <r>
          <rPr>
            <sz val="8"/>
            <color rgb="FF000000"/>
            <rFont val="Tahoma"/>
            <family val="2"/>
            <charset val="1"/>
          </rPr>
          <t xml:space="preserve">- if 4.00 mc/mq
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Br3 </t>
        </r>
        <r>
          <rPr>
            <sz val="8"/>
            <color rgb="FF000000"/>
            <rFont val="Tahoma"/>
            <family val="2"/>
            <charset val="1"/>
          </rPr>
          <t xml:space="preserve">- Concessione Singola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2.00 mc/mq </t>
        </r>
        <r>
          <rPr>
            <sz val="8"/>
            <color rgb="FF000000"/>
            <rFont val="Tahoma"/>
            <family val="2"/>
            <charset val="1"/>
          </rPr>
          <t xml:space="preserve"> - Concessione S.U.E.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it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2.00 mc/mq</t>
        </r>
        <r>
          <rPr>
            <sz val="8"/>
            <color rgb="FF000000"/>
            <rFont val="Tahoma"/>
            <family val="2"/>
            <charset val="1"/>
          </rPr>
          <t xml:space="preserve"> - if 4.00 mc/mq
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Br4</t>
        </r>
        <r>
          <rPr>
            <sz val="8"/>
            <color rgb="FF000000"/>
            <rFont val="Tahoma"/>
            <family val="2"/>
            <charset val="1"/>
          </rPr>
          <t xml:space="preserve"> 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1,50 mc/mq  </t>
        </r>
        <r>
          <rPr>
            <sz val="8"/>
            <color rgb="FF000000"/>
            <rFont val="Tahoma"/>
            <family val="2"/>
            <charset val="1"/>
          </rPr>
          <t xml:space="preserve">- Concessione S.U.E.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it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1,50 mc/mq </t>
        </r>
        <r>
          <rPr>
            <sz val="8"/>
            <color rgb="FF000000"/>
            <rFont val="Tahoma"/>
            <family val="2"/>
            <charset val="1"/>
          </rPr>
          <t xml:space="preserve">- if 3.00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Br5 </t>
        </r>
        <r>
          <rPr>
            <sz val="8"/>
            <color rgb="FF000000"/>
            <rFont val="Tahoma"/>
            <family val="2"/>
            <charset val="1"/>
          </rPr>
          <t xml:space="preserve">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 1.00 mc/mq  </t>
        </r>
        <r>
          <rPr>
            <sz val="8"/>
            <color rgb="FF000000"/>
            <rFont val="Tahoma"/>
            <family val="2"/>
            <charset val="1"/>
          </rPr>
          <t xml:space="preserve">- Concessione S.U.E.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it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1.00 mc/mq</t>
        </r>
        <r>
          <rPr>
            <sz val="8"/>
            <color rgb="FF000000"/>
            <rFont val="Tahoma"/>
            <family val="2"/>
            <charset val="1"/>
          </rPr>
          <t xml:space="preserve"> - if 2.00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Brep 1 </t>
        </r>
        <r>
          <rPr>
            <sz val="8"/>
            <color rgb="FF000080"/>
            <rFont val="Tahoma"/>
            <family val="2"/>
            <charset val="1"/>
          </rPr>
          <t xml:space="preserve">Seguono quanto previsto dai Piani di zona e loro Varianti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Brep 2 </t>
        </r>
        <r>
          <rPr>
            <sz val="8"/>
            <color rgb="FF000080"/>
            <rFont val="Tahoma"/>
            <family val="2"/>
            <charset val="1"/>
          </rPr>
          <t xml:space="preserve">Seguono quanto previsto dai Piani di zona e loro Varianti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Bpr1</t>
        </r>
        <r>
          <rPr>
            <sz val="8"/>
            <color rgb="FF000000"/>
            <rFont val="Tahoma"/>
            <family val="2"/>
            <charset val="1"/>
          </rPr>
          <t xml:space="preserve">  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0.80 mq/mq</t>
        </r>
        <r>
          <rPr>
            <sz val="8"/>
            <color rgb="FF000000"/>
            <rFont val="Tahoma"/>
            <family val="2"/>
            <charset val="1"/>
          </rPr>
          <t xml:space="preserve"> -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 </t>
        </r>
        <r>
          <rPr>
            <sz val="8"/>
            <color rgb="FF000080"/>
            <rFont val="Tahoma"/>
            <family val="2"/>
            <charset val="1"/>
          </rPr>
          <t xml:space="preserve">1,60 mq/mq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Bpr2 </t>
        </r>
        <r>
          <rPr>
            <sz val="8"/>
            <color rgb="FF000000"/>
            <rFont val="Tahoma"/>
            <family val="2"/>
            <charset val="1"/>
          </rPr>
          <t xml:space="preserve"> 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 </t>
        </r>
        <r>
          <rPr>
            <sz val="8"/>
            <color rgb="FF000080"/>
            <rFont val="Tahoma"/>
            <family val="2"/>
            <charset val="1"/>
          </rPr>
          <t xml:space="preserve">2.00 mc/mq</t>
        </r>
        <r>
          <rPr>
            <sz val="8"/>
            <color rgb="FF000000"/>
            <rFont val="Tahoma"/>
            <family val="2"/>
            <charset val="1"/>
          </rPr>
          <t xml:space="preserve"> -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4.00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Bp1- Bp2 </t>
        </r>
        <r>
          <rPr>
            <sz val="8"/>
            <color rgb="FF000000"/>
            <rFont val="Tahoma"/>
            <family val="2"/>
            <charset val="1"/>
          </rPr>
          <t xml:space="preserve">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0.60 mq/mq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1.20 mq/mq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Bp1A</t>
        </r>
        <r>
          <rPr>
            <sz val="8"/>
            <color rgb="FF000000"/>
            <rFont val="Tahoma"/>
            <family val="2"/>
            <charset val="1"/>
          </rPr>
          <t xml:space="preserve"> - 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 </t>
        </r>
        <r>
          <rPr>
            <sz val="8"/>
            <color rgb="FF000080"/>
            <rFont val="Tahoma"/>
            <family val="2"/>
            <charset val="1"/>
          </rPr>
          <t xml:space="preserve">1.40 mq/mq
</t>
        </r>
        <r>
          <rPr>
            <sz val="8"/>
            <color rgb="FF000000"/>
            <rFont val="Tahoma"/>
            <family val="2"/>
            <charset val="1"/>
          </rPr>
          <t xml:space="preserve">
</t>
        </r>
        <r>
          <rPr>
            <b val="true"/>
            <sz val="10"/>
            <color rgb="FF000080"/>
            <rFont val="Tahoma"/>
            <family val="2"/>
            <charset val="1"/>
          </rPr>
          <t xml:space="preserve">Categ C 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Cr1</t>
        </r>
        <r>
          <rPr>
            <sz val="8"/>
            <color rgb="FF000000"/>
            <rFont val="Tahoma"/>
            <family val="2"/>
            <charset val="1"/>
          </rPr>
          <t xml:space="preserve">   - Concessione S.U.E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. it</t>
        </r>
        <r>
          <rPr>
            <sz val="8"/>
            <color rgb="FF000000"/>
            <rFont val="Tahoma"/>
            <family val="2"/>
            <charset val="1"/>
          </rPr>
          <t xml:space="preserve"> 0.75 mc/mq -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</t>
        </r>
        <r>
          <rPr>
            <sz val="8"/>
            <color rgb="FF000000"/>
            <rFont val="Tahoma"/>
            <family val="2"/>
            <charset val="1"/>
          </rPr>
          <t xml:space="preserve"> 1.50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Cr3 </t>
        </r>
        <r>
          <rPr>
            <sz val="8"/>
            <color rgb="FF000000"/>
            <rFont val="Tahoma"/>
            <family val="2"/>
            <charset val="1"/>
          </rPr>
          <t xml:space="preserve">  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0.30 mc/mq </t>
        </r>
        <r>
          <rPr>
            <sz val="8"/>
            <color rgb="FF000000"/>
            <rFont val="Tahoma"/>
            <family val="2"/>
            <charset val="1"/>
          </rPr>
          <t xml:space="preserve">- 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0.30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Cr4  </t>
        </r>
        <r>
          <rPr>
            <sz val="8"/>
            <color rgb="FF000000"/>
            <rFont val="Tahoma"/>
            <family val="2"/>
            <charset val="1"/>
          </rPr>
          <t xml:space="preserve"> 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0.75 mc/mq</t>
        </r>
        <r>
          <rPr>
            <sz val="8"/>
            <color rgb="FF000000"/>
            <rFont val="Tahoma"/>
            <family val="2"/>
            <charset val="1"/>
          </rPr>
          <t xml:space="preserve">  -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2.00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Crs2 </t>
        </r>
        <r>
          <rPr>
            <sz val="8"/>
            <color rgb="FF000000"/>
            <rFont val="Tahoma"/>
            <family val="2"/>
            <charset val="1"/>
          </rPr>
          <t xml:space="preserve">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</t>
        </r>
        <r>
          <rPr>
            <sz val="8"/>
            <color rgb="FF000000"/>
            <rFont val="Tahoma"/>
            <family val="2"/>
            <charset val="1"/>
          </rPr>
          <t xml:space="preserve">  </t>
        </r>
        <r>
          <rPr>
            <sz val="8"/>
            <color rgb="FF000080"/>
            <rFont val="Tahoma"/>
            <family val="2"/>
            <charset val="1"/>
          </rPr>
          <t xml:space="preserve">1.00 mc/mq</t>
        </r>
        <r>
          <rPr>
            <sz val="8"/>
            <color rgb="FF000000"/>
            <rFont val="Tahoma"/>
            <family val="2"/>
            <charset val="1"/>
          </rPr>
          <t xml:space="preserve"> -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 </t>
        </r>
        <r>
          <rPr>
            <sz val="8"/>
            <color rgb="FF000080"/>
            <rFont val="Tahoma"/>
            <family val="2"/>
            <charset val="1"/>
          </rPr>
          <t xml:space="preserve">3.00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Crs3 </t>
        </r>
        <r>
          <rPr>
            <sz val="8"/>
            <color rgb="FF000000"/>
            <rFont val="Tahoma"/>
            <family val="2"/>
            <charset val="1"/>
          </rPr>
          <t xml:space="preserve">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 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0.60 mc/mq</t>
        </r>
        <r>
          <rPr>
            <sz val="8"/>
            <color rgb="FF000000"/>
            <rFont val="Tahoma"/>
            <family val="2"/>
            <charset val="1"/>
          </rPr>
          <t xml:space="preserve"> -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 </t>
        </r>
        <r>
          <rPr>
            <sz val="8"/>
            <color rgb="FF000080"/>
            <rFont val="Tahoma"/>
            <family val="2"/>
            <charset val="1"/>
          </rPr>
          <t xml:space="preserve">1.80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Crs4</t>
        </r>
        <r>
          <rPr>
            <sz val="8"/>
            <color rgb="FF000000"/>
            <rFont val="Tahoma"/>
            <family val="2"/>
            <charset val="1"/>
          </rPr>
          <t xml:space="preserve"> 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</t>
        </r>
        <r>
          <rPr>
            <sz val="8"/>
            <color rgb="FF000000"/>
            <rFont val="Tahoma"/>
            <family val="2"/>
            <charset val="1"/>
          </rPr>
          <t xml:space="preserve">  </t>
        </r>
        <r>
          <rPr>
            <sz val="8"/>
            <color rgb="FF000080"/>
            <rFont val="Tahoma"/>
            <family val="2"/>
            <charset val="1"/>
          </rPr>
          <t xml:space="preserve">0.75 mc/mq</t>
        </r>
        <r>
          <rPr>
            <sz val="8"/>
            <color rgb="FF000000"/>
            <rFont val="Tahoma"/>
            <family val="2"/>
            <charset val="1"/>
          </rPr>
          <t xml:space="preserve"> -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 </t>
        </r>
        <r>
          <rPr>
            <sz val="8"/>
            <color rgb="FF000080"/>
            <rFont val="Tahoma"/>
            <family val="2"/>
            <charset val="1"/>
          </rPr>
          <t xml:space="preserve">2.25 mc/mq
</t>
        </r>
      </text>
    </comment>
    <comment ref="B34" authorId="0">
      <text>
        <r>
          <rPr>
            <sz val="10"/>
            <rFont val="Arial"/>
            <family val="2"/>
          </rPr>
          <t xml:space="preserve">sammartano:
</t>
        </r>
        <r>
          <rPr>
            <b val="true"/>
            <sz val="10"/>
            <color rgb="FF0000FF"/>
            <rFont val="Tahoma"/>
            <family val="2"/>
            <charset val="1"/>
          </rPr>
          <t xml:space="preserve">PER INDIVIDUARE TARIFFA UNITARIA OCCORRE SAPERE INDICE ' if ' RIFERITO ALLA ZONA DI PRGC... vedi tabelle a seguito
</t>
        </r>
        <r>
          <rPr>
            <sz val="8"/>
            <color rgb="FF000000"/>
            <rFont val="Tahoma"/>
            <family val="2"/>
            <charset val="1"/>
          </rPr>
          <t xml:space="preserve">
 </t>
        </r>
        <r>
          <rPr>
            <b val="true"/>
            <u val="single"/>
            <sz val="10"/>
            <color rgb="FF000080"/>
            <rFont val="Tahoma"/>
            <family val="2"/>
            <charset val="1"/>
          </rPr>
          <t xml:space="preserve">TABELLA PARAMETRI URBANISTICI
</t>
        </r>
        <r>
          <rPr>
            <sz val="8"/>
            <color rgb="FF000000"/>
            <rFont val="Tahoma"/>
            <family val="2"/>
            <charset val="1"/>
          </rPr>
          <t xml:space="preserve">- Indici di densità fondiaria e densità territoriale -
(artt. 20 – 28 Norme di attuazione del P.R.G.C.)
</t>
        </r>
        <r>
          <rPr>
            <b val="true"/>
            <u val="single"/>
            <sz val="8"/>
            <color rgb="FF000080"/>
            <rFont val="Tahoma"/>
            <family val="2"/>
            <charset val="1"/>
          </rPr>
          <t xml:space="preserve">ZONE  di   P.R.G.C. INDICI 
</t>
        </r>
        <r>
          <rPr>
            <u val="single"/>
            <sz val="9"/>
            <color rgb="FF000000"/>
            <rFont val="Tahoma"/>
            <family val="2"/>
            <charset val="1"/>
          </rPr>
          <t xml:space="preserve">(aree di completamento art.13 punto </t>
        </r>
        <r>
          <rPr>
            <b val="true"/>
            <u val="single"/>
            <sz val="9"/>
            <color rgb="FF000000"/>
            <rFont val="Tahoma"/>
            <family val="2"/>
            <charset val="1"/>
          </rPr>
          <t xml:space="preserve">' f '</t>
        </r>
        <r>
          <rPr>
            <u val="single"/>
            <sz val="9"/>
            <color rgb="FF000000"/>
            <rFont val="Tahoma"/>
            <family val="2"/>
            <charset val="1"/>
          </rPr>
          <t xml:space="preserve"> L.U.R. 56/77)
</t>
        </r>
        <r>
          <rPr>
            <sz val="8"/>
            <color rgb="FF000000"/>
            <rFont val="Tahoma"/>
            <family val="2"/>
            <charset val="1"/>
          </rPr>
          <t xml:space="preserve">
</t>
        </r>
        <r>
          <rPr>
            <b val="true"/>
            <sz val="10"/>
            <color rgb="FF000080"/>
            <rFont val="Tahoma"/>
            <family val="2"/>
            <charset val="1"/>
          </rPr>
          <t xml:space="preserve">Categ A 
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Ar2</t>
        </r>
        <r>
          <rPr>
            <sz val="8"/>
            <color rgb="FF000000"/>
            <rFont val="Tahoma"/>
            <family val="2"/>
            <charset val="1"/>
          </rPr>
          <t xml:space="preserve"> 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0,30 mq/mq </t>
        </r>
        <r>
          <rPr>
            <sz val="8"/>
            <color rgb="FF000000"/>
            <rFont val="Tahoma"/>
            <family val="2"/>
            <charset val="1"/>
          </rPr>
          <t xml:space="preserve">- -
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Ar3/1 – Ar3/2 – Ar3/3 – Av – Avc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è ammessa la conservazione volumetria esistente
</t>
        </r>
        <r>
          <rPr>
            <b val="true"/>
            <sz val="10"/>
            <color rgb="FF000080"/>
            <rFont val="Tahoma"/>
            <family val="2"/>
            <charset val="1"/>
          </rPr>
          <t xml:space="preserve">
Categ B 
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Br1</t>
        </r>
        <r>
          <rPr>
            <sz val="8"/>
            <color rgb="FF000000"/>
            <rFont val="Tahoma"/>
            <family val="2"/>
            <charset val="1"/>
          </rPr>
          <t xml:space="preserve"> - Concessione Singola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4,50 mc/mq </t>
        </r>
        <r>
          <rPr>
            <sz val="8"/>
            <color rgb="FF000000"/>
            <rFont val="Tahoma"/>
            <family val="2"/>
            <charset val="1"/>
          </rPr>
          <t xml:space="preserve"> 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4,50 mc/mq </t>
        </r>
        <r>
          <rPr>
            <sz val="8"/>
            <color rgb="FF000000"/>
            <rFont val="Tahoma"/>
            <family val="2"/>
            <charset val="1"/>
          </rPr>
          <t xml:space="preserve">- if 6.00 mc/mq
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Br2</t>
        </r>
        <r>
          <rPr>
            <sz val="8"/>
            <color rgb="FF000000"/>
            <rFont val="Tahoma"/>
            <family val="2"/>
            <charset val="1"/>
          </rPr>
          <t xml:space="preserve"> 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3.00 mc/mq  </t>
        </r>
        <r>
          <rPr>
            <sz val="8"/>
            <color rgb="FF000000"/>
            <rFont val="Tahoma"/>
            <family val="2"/>
            <charset val="1"/>
          </rPr>
          <t xml:space="preserve">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3.00 mc/mq </t>
        </r>
        <r>
          <rPr>
            <sz val="8"/>
            <color rgb="FF000000"/>
            <rFont val="Tahoma"/>
            <family val="2"/>
            <charset val="1"/>
          </rPr>
          <t xml:space="preserve">- if 4.00 mc/mq
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Br3 </t>
        </r>
        <r>
          <rPr>
            <sz val="8"/>
            <color rgb="FF000000"/>
            <rFont val="Tahoma"/>
            <family val="2"/>
            <charset val="1"/>
          </rPr>
          <t xml:space="preserve">- Concessione Singola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2.00 mc/mq </t>
        </r>
        <r>
          <rPr>
            <sz val="8"/>
            <color rgb="FF000000"/>
            <rFont val="Tahoma"/>
            <family val="2"/>
            <charset val="1"/>
          </rPr>
          <t xml:space="preserve"> - Concessione S.U.E.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it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2.00 mc/mq</t>
        </r>
        <r>
          <rPr>
            <sz val="8"/>
            <color rgb="FF000000"/>
            <rFont val="Tahoma"/>
            <family val="2"/>
            <charset val="1"/>
          </rPr>
          <t xml:space="preserve"> - if 4.00 mc/mq
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Br4</t>
        </r>
        <r>
          <rPr>
            <sz val="8"/>
            <color rgb="FF000000"/>
            <rFont val="Tahoma"/>
            <family val="2"/>
            <charset val="1"/>
          </rPr>
          <t xml:space="preserve"> 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1,50 mc/mq  </t>
        </r>
        <r>
          <rPr>
            <sz val="8"/>
            <color rgb="FF000000"/>
            <rFont val="Tahoma"/>
            <family val="2"/>
            <charset val="1"/>
          </rPr>
          <t xml:space="preserve">- Concessione S.U.E.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it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1,50 mc/mq </t>
        </r>
        <r>
          <rPr>
            <sz val="8"/>
            <color rgb="FF000000"/>
            <rFont val="Tahoma"/>
            <family val="2"/>
            <charset val="1"/>
          </rPr>
          <t xml:space="preserve">- if 3.00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Br5 </t>
        </r>
        <r>
          <rPr>
            <sz val="8"/>
            <color rgb="FF000000"/>
            <rFont val="Tahoma"/>
            <family val="2"/>
            <charset val="1"/>
          </rPr>
          <t xml:space="preserve">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 1.00 mc/mq  </t>
        </r>
        <r>
          <rPr>
            <sz val="8"/>
            <color rgb="FF000000"/>
            <rFont val="Tahoma"/>
            <family val="2"/>
            <charset val="1"/>
          </rPr>
          <t xml:space="preserve">- Concessione S.U.E.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it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1.00 mc/mq</t>
        </r>
        <r>
          <rPr>
            <sz val="8"/>
            <color rgb="FF000000"/>
            <rFont val="Tahoma"/>
            <family val="2"/>
            <charset val="1"/>
          </rPr>
          <t xml:space="preserve"> - if 2.00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Brep 1 </t>
        </r>
        <r>
          <rPr>
            <sz val="8"/>
            <color rgb="FF000080"/>
            <rFont val="Tahoma"/>
            <family val="2"/>
            <charset val="1"/>
          </rPr>
          <t xml:space="preserve">Seguono quanto previsto dai Piani di zona e loro Varianti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Brep 2 </t>
        </r>
        <r>
          <rPr>
            <sz val="8"/>
            <color rgb="FF000080"/>
            <rFont val="Tahoma"/>
            <family val="2"/>
            <charset val="1"/>
          </rPr>
          <t xml:space="preserve">Seguono quanto previsto dai Piani di zona e loro Varianti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Bpr1</t>
        </r>
        <r>
          <rPr>
            <sz val="8"/>
            <color rgb="FF000000"/>
            <rFont val="Tahoma"/>
            <family val="2"/>
            <charset val="1"/>
          </rPr>
          <t xml:space="preserve">  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0.80 mq/mq</t>
        </r>
        <r>
          <rPr>
            <sz val="8"/>
            <color rgb="FF000000"/>
            <rFont val="Tahoma"/>
            <family val="2"/>
            <charset val="1"/>
          </rPr>
          <t xml:space="preserve"> -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 </t>
        </r>
        <r>
          <rPr>
            <sz val="8"/>
            <color rgb="FF000080"/>
            <rFont val="Tahoma"/>
            <family val="2"/>
            <charset val="1"/>
          </rPr>
          <t xml:space="preserve">1,60 mq/mq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Bpr2 </t>
        </r>
        <r>
          <rPr>
            <sz val="8"/>
            <color rgb="FF000000"/>
            <rFont val="Tahoma"/>
            <family val="2"/>
            <charset val="1"/>
          </rPr>
          <t xml:space="preserve"> 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 </t>
        </r>
        <r>
          <rPr>
            <sz val="8"/>
            <color rgb="FF000080"/>
            <rFont val="Tahoma"/>
            <family val="2"/>
            <charset val="1"/>
          </rPr>
          <t xml:space="preserve">2.00 mc/mq</t>
        </r>
        <r>
          <rPr>
            <sz val="8"/>
            <color rgb="FF000000"/>
            <rFont val="Tahoma"/>
            <family val="2"/>
            <charset val="1"/>
          </rPr>
          <t xml:space="preserve"> -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4.00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Bp1- Bp2 </t>
        </r>
        <r>
          <rPr>
            <sz val="8"/>
            <color rgb="FF000000"/>
            <rFont val="Tahoma"/>
            <family val="2"/>
            <charset val="1"/>
          </rPr>
          <t xml:space="preserve">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0.60 mq/mq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1.20 mq/mq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Bp1A</t>
        </r>
        <r>
          <rPr>
            <sz val="8"/>
            <color rgb="FF000000"/>
            <rFont val="Tahoma"/>
            <family val="2"/>
            <charset val="1"/>
          </rPr>
          <t xml:space="preserve"> - 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 </t>
        </r>
        <r>
          <rPr>
            <sz val="8"/>
            <color rgb="FF000080"/>
            <rFont val="Tahoma"/>
            <family val="2"/>
            <charset val="1"/>
          </rPr>
          <t xml:space="preserve">1.40 mq/mq
</t>
        </r>
        <r>
          <rPr>
            <sz val="8"/>
            <color rgb="FF000000"/>
            <rFont val="Tahoma"/>
            <family val="2"/>
            <charset val="1"/>
          </rPr>
          <t xml:space="preserve">
</t>
        </r>
        <r>
          <rPr>
            <b val="true"/>
            <sz val="10"/>
            <color rgb="FF000080"/>
            <rFont val="Tahoma"/>
            <family val="2"/>
            <charset val="1"/>
          </rPr>
          <t xml:space="preserve">Categ C 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Cr1</t>
        </r>
        <r>
          <rPr>
            <sz val="8"/>
            <color rgb="FF000000"/>
            <rFont val="Tahoma"/>
            <family val="2"/>
            <charset val="1"/>
          </rPr>
          <t xml:space="preserve">   - Concessione S.U.E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. it</t>
        </r>
        <r>
          <rPr>
            <sz val="8"/>
            <color rgb="FF000000"/>
            <rFont val="Tahoma"/>
            <family val="2"/>
            <charset val="1"/>
          </rPr>
          <t xml:space="preserve"> 0.75 mc/mq -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</t>
        </r>
        <r>
          <rPr>
            <sz val="8"/>
            <color rgb="FF000000"/>
            <rFont val="Tahoma"/>
            <family val="2"/>
            <charset val="1"/>
          </rPr>
          <t xml:space="preserve"> 1.50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Cr3 </t>
        </r>
        <r>
          <rPr>
            <sz val="8"/>
            <color rgb="FF000000"/>
            <rFont val="Tahoma"/>
            <family val="2"/>
            <charset val="1"/>
          </rPr>
          <t xml:space="preserve">  - Concessione Singola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0.30 mc/mq </t>
        </r>
        <r>
          <rPr>
            <sz val="8"/>
            <color rgb="FF000000"/>
            <rFont val="Tahoma"/>
            <family val="2"/>
            <charset val="1"/>
          </rPr>
          <t xml:space="preserve">- 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80"/>
            <rFont val="Tahoma"/>
            <family val="2"/>
            <charset val="1"/>
          </rPr>
          <t xml:space="preserve">0.30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Cr4  </t>
        </r>
        <r>
          <rPr>
            <sz val="8"/>
            <color rgb="FF000000"/>
            <rFont val="Tahoma"/>
            <family val="2"/>
            <charset val="1"/>
          </rPr>
          <t xml:space="preserve"> 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0.75 mc/mq</t>
        </r>
        <r>
          <rPr>
            <sz val="8"/>
            <color rgb="FF000000"/>
            <rFont val="Tahoma"/>
            <family val="2"/>
            <charset val="1"/>
          </rPr>
          <t xml:space="preserve">  -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2.00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Crs2 </t>
        </r>
        <r>
          <rPr>
            <sz val="8"/>
            <color rgb="FF000000"/>
            <rFont val="Tahoma"/>
            <family val="2"/>
            <charset val="1"/>
          </rPr>
          <t xml:space="preserve">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</t>
        </r>
        <r>
          <rPr>
            <sz val="8"/>
            <color rgb="FF000000"/>
            <rFont val="Tahoma"/>
            <family val="2"/>
            <charset val="1"/>
          </rPr>
          <t xml:space="preserve">  </t>
        </r>
        <r>
          <rPr>
            <sz val="8"/>
            <color rgb="FF000080"/>
            <rFont val="Tahoma"/>
            <family val="2"/>
            <charset val="1"/>
          </rPr>
          <t xml:space="preserve">1.00 mc/mq</t>
        </r>
        <r>
          <rPr>
            <sz val="8"/>
            <color rgb="FF000000"/>
            <rFont val="Tahoma"/>
            <family val="2"/>
            <charset val="1"/>
          </rPr>
          <t xml:space="preserve"> -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 </t>
        </r>
        <r>
          <rPr>
            <sz val="8"/>
            <color rgb="FF000080"/>
            <rFont val="Tahoma"/>
            <family val="2"/>
            <charset val="1"/>
          </rPr>
          <t xml:space="preserve">3.00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Crs3 </t>
        </r>
        <r>
          <rPr>
            <sz val="8"/>
            <color rgb="FF000000"/>
            <rFont val="Tahoma"/>
            <family val="2"/>
            <charset val="1"/>
          </rPr>
          <t xml:space="preserve">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 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sz val="8"/>
            <color rgb="FF000080"/>
            <rFont val="Tahoma"/>
            <family val="2"/>
            <charset val="1"/>
          </rPr>
          <t xml:space="preserve">0.60 mc/mq</t>
        </r>
        <r>
          <rPr>
            <sz val="8"/>
            <color rgb="FF000000"/>
            <rFont val="Tahoma"/>
            <family val="2"/>
            <charset val="1"/>
          </rPr>
          <t xml:space="preserve"> -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if </t>
        </r>
        <r>
          <rPr>
            <sz val="8"/>
            <color rgb="FF000080"/>
            <rFont val="Tahoma"/>
            <family val="2"/>
            <charset val="1"/>
          </rPr>
          <t xml:space="preserve">1.80 mc/mq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Crs4</t>
        </r>
        <r>
          <rPr>
            <sz val="8"/>
            <color rgb="FF000000"/>
            <rFont val="Tahoma"/>
            <family val="2"/>
            <charset val="1"/>
          </rPr>
          <t xml:space="preserve"> - Concessione S.U.E.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it</t>
        </r>
        <r>
          <rPr>
            <sz val="8"/>
            <color rgb="FF000000"/>
            <rFont val="Tahoma"/>
            <family val="2"/>
            <charset val="1"/>
          </rPr>
          <t xml:space="preserve">  </t>
        </r>
        <r>
          <rPr>
            <sz val="8"/>
            <color rgb="FF000080"/>
            <rFont val="Tahoma"/>
            <family val="2"/>
            <charset val="1"/>
          </rPr>
          <t xml:space="preserve">0.75 mc/mq</t>
        </r>
        <r>
          <rPr>
            <sz val="8"/>
            <color rgb="FF000000"/>
            <rFont val="Tahoma"/>
            <family val="2"/>
            <charset val="1"/>
          </rPr>
          <t xml:space="preserve"> -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if </t>
        </r>
        <r>
          <rPr>
            <sz val="8"/>
            <color rgb="FF000080"/>
            <rFont val="Tahoma"/>
            <family val="2"/>
            <charset val="1"/>
          </rPr>
          <t xml:space="preserve">2.25 mc/mq
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Autore sconosciuto</author>
  </authors>
  <commentList>
    <comment ref="C66" authorId="0">
      <text>
        <r>
          <rPr>
            <sz val="10"/>
            <rFont val="Arial"/>
            <family val="2"/>
          </rPr>
          <t xml:space="preserve">valentino:
</t>
        </r>
        <r>
          <rPr>
            <sz val="9"/>
            <color rgb="FF000000"/>
            <rFont val="Tahoma"/>
            <family val="2"/>
            <charset val="1"/>
          </rPr>
          <t xml:space="preserve">art. 9. Superficie per attività turistiche, commerciali e direzionali (St)
1. Alle parti di edifici residenziali nelle quali siano previsti ambienti per attività turistiche, commerciali e
direzionali si applica il costo di costruzione maggiorato ai sensi del precedente art. 8, qualora la superficie
netta (Sn) di detti ambienti e dei relativi accessori (Sa), valutati questi ultimi al 60%, non sia superiore al
25% della superficie utile abitabile</t>
        </r>
      </text>
    </comment>
    <comment ref="E45" authorId="0">
      <text>
        <r>
          <rPr>
            <sz val="10"/>
            <rFont val="Arial"/>
            <family val="2"/>
          </rPr>
          <t xml:space="preserve">valentino:
</t>
        </r>
        <r>
          <rPr>
            <sz val="9"/>
            <color rgb="FF000000"/>
            <rFont val="Tahoma"/>
            <family val="2"/>
            <charset val="1"/>
          </rPr>
          <t xml:space="preserve">art. 3. Superficie utile abitabile (Su)
1. Per superficie utile abitabile si intende la superficie di pavimento degli alloggi misurata al lordo di
murature, pilastri, tramezzi, sguinci, vani di porte e finestre, di eventuali scale interne, di logge di balconi. </t>
        </r>
      </text>
    </comment>
    <comment ref="E56" authorId="0">
      <text>
        <r>
          <rPr>
            <sz val="10"/>
            <rFont val="Arial"/>
            <family val="2"/>
          </rPr>
          <t xml:space="preserve">valentino:
</t>
        </r>
        <r>
          <rPr>
            <sz val="9"/>
            <color rgb="FF000000"/>
            <rFont val="Tahoma"/>
            <family val="2"/>
            <charset val="1"/>
          </rPr>
          <t xml:space="preserve">art. 2. Superficie complessiva (Sc)
1. La superficie complessiva, alla quale, ai fini della determinazione del costo di costruzione dell'edificio,
si applica il costo unitario a metro quadrato, è costituita dalla somma della superficie utile abitabile di cui
al successivo art. 3 e dal 60% del totale delle superfici non residenziali destinate a servizi ed accessori
(Snr), misurate al netto di murature, pilastri, tramezzi, sguinci e vani di porte e finestre (Sc = Su + 60%
Snr).
2. Le superfici per servizi ed accessori riguardano:
a) cantinole, soffitte, locali motore ascensore, cabine idriche, lavatoi comuni, centrali termiche, ed altri 
locali a stretto servizio delle residenze;
b) autorimesse singole o collettive;
c) androni di ingresso e porticati liberi;
d) logge e balconi.
3. I porticati di cui al punto c) sono esclusi dal computo della superficie complessiva qualora gli strumenti
urbanistici ne prescrivano l'uso pubblico. </t>
        </r>
      </text>
    </comment>
    <comment ref="J66" authorId="0">
      <text>
        <r>
          <rPr>
            <sz val="10"/>
            <rFont val="Arial"/>
            <family val="2"/>
          </rPr>
          <t xml:space="preserve">valentino:
</t>
        </r>
        <r>
          <rPr>
            <sz val="9"/>
            <color rgb="FF000000"/>
            <rFont val="Tahoma"/>
            <family val="2"/>
            <charset val="1"/>
          </rPr>
          <t xml:space="preserve">art. 7. Incremento relativo a caratteristiche particolari (i3)
1. Per ciascuna delle caratteristiche appresso riportate l'incremento è pari al 10%:
1) più di un ascensore per ogni scala se questa serve meno di sei piani sopraelevati;
2) scala di servizio non prescritta da leggi o regolamenti o imposta da necessità di prevenzione di infortuni o di incendi;
3) altezza libera netta di piano superiore a m 3,00 o a quella minima prescritta da norme regolamentari(ovvero 2,70 locali residenziale e 2,40 locali accessori alla residenza).
Per ambienti con altezze diverse si fa riferimento all'altezza media ponderale;
4) piscina coperta o scoperta quando sia a servizio di uno o più edifici comprendenti meno di 15 unità
immobiliari;
5) alloggi di custodia a servizio di uno o più edifici comprendenti meno di 15 unità immobiliari 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Autore sconosciuto</author>
  </authors>
  <commentList>
    <comment ref="F34" authorId="0">
      <text>
        <r>
          <rPr>
            <sz val="10"/>
            <rFont val="Arial"/>
            <family val="2"/>
          </rPr>
          <t xml:space="preserve">sammartano:
</t>
        </r>
        <r>
          <rPr>
            <b val="true"/>
            <sz val="11"/>
            <color rgb="FF000000"/>
            <rFont val="Tahoma"/>
            <family val="2"/>
            <charset val="1"/>
          </rPr>
          <t xml:space="preserve">PER INSERIRE LA CLASSE DELL'EDIFICIO ... e a seguire la rispettiva 'maggiorazione'
</t>
        </r>
        <r>
          <rPr>
            <sz val="8"/>
            <color rgb="FF000000"/>
            <rFont val="Tahoma"/>
            <family val="2"/>
            <charset val="1"/>
          </rPr>
          <t xml:space="preserve">
</t>
        </r>
        <r>
          <rPr>
            <u val="single"/>
            <sz val="9"/>
            <color rgb="FF000000"/>
            <rFont val="Tahoma"/>
            <family val="2"/>
            <charset val="1"/>
          </rPr>
          <t xml:space="preserve">D.M.n. 801 del 10/05/1977 - Determinazione del Costo di Costruzione di nuovi edifici -
</t>
        </r>
        <r>
          <rPr>
            <sz val="8"/>
            <color rgb="FF000000"/>
            <rFont val="Tahoma"/>
            <family val="2"/>
            <charset val="1"/>
          </rPr>
          <t xml:space="preserve">
A seguito della compilazione del mod 801 si otterrà un totale incrementi  (afferenti, singolarmente aciascuno deli art 5, 6 e 7 del presende decreto) che servirà ad indivuduare la classe del fabbricato, nonche la relativa 'maggiorazione' utile ad individuare il costo complessivo di costruzione, come elencati nel successivo art. 8 :
</t>
        </r>
        <r>
          <rPr>
            <b val="true"/>
            <u val="single"/>
            <sz val="8"/>
            <color rgb="FF000000"/>
            <rFont val="Tahoma"/>
            <family val="2"/>
            <charset val="1"/>
          </rPr>
          <t xml:space="preserve">Art. 8  CLASSI EDIFICI E RELATIVE MAGGIORAZIONI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classeI         </t>
        </r>
        <r>
          <rPr>
            <sz val="8"/>
            <color rgb="FF000000"/>
            <rFont val="Tahoma"/>
            <family val="2"/>
            <charset val="1"/>
          </rPr>
          <t xml:space="preserve">percentuale incremento fino a 5 inclusanessuna maggiorazione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classeII       </t>
        </r>
        <r>
          <rPr>
            <sz val="8"/>
            <color rgb="FF000000"/>
            <rFont val="Tahoma"/>
            <family val="2"/>
            <charset val="1"/>
          </rPr>
          <t xml:space="preserve"> percentuale incremento  da 5 a 10 inclusa     :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maggiorazione del 5 %
classe III     </t>
        </r>
        <r>
          <rPr>
            <sz val="8"/>
            <color rgb="FF000000"/>
            <rFont val="Tahoma"/>
            <family val="2"/>
            <charset val="1"/>
          </rPr>
          <t xml:space="preserve">percentuale incremento  da 10 a 15 inclusa   :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maggiorazione del 10%
classe IV      </t>
        </r>
        <r>
          <rPr>
            <sz val="8"/>
            <color rgb="FF000000"/>
            <rFont val="Tahoma"/>
            <family val="2"/>
            <charset val="1"/>
          </rPr>
          <t xml:space="preserve">percentuale incremento  da 15 a 20 inclusa   :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maggiorazione del 15 %
classe V       </t>
        </r>
        <r>
          <rPr>
            <sz val="8"/>
            <color rgb="FF000000"/>
            <rFont val="Tahoma"/>
            <family val="2"/>
            <charset val="1"/>
          </rPr>
          <t xml:space="preserve"> percentuale incremento  da 20 a 25 inclusa   :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maggiorazione del 20%
classe VI     </t>
        </r>
        <r>
          <rPr>
            <sz val="8"/>
            <color rgb="FF000000"/>
            <rFont val="Tahoma"/>
            <family val="2"/>
            <charset val="1"/>
          </rPr>
          <t xml:space="preserve"> percentuale incremento  da 25 a 30 inclusa   :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maggiorazione del 25 %
classe VII   </t>
        </r>
        <r>
          <rPr>
            <sz val="8"/>
            <color rgb="FF000000"/>
            <rFont val="Tahoma"/>
            <family val="2"/>
            <charset val="1"/>
          </rPr>
          <t xml:space="preserve"> percentuale incremento  da 30 a 35 inclusa   :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maggiorazione del 30 %
classe VIII   </t>
        </r>
        <r>
          <rPr>
            <sz val="8"/>
            <color rgb="FF000000"/>
            <rFont val="Tahoma"/>
            <family val="2"/>
            <charset val="1"/>
          </rPr>
          <t xml:space="preserve">percentuale incremento  da 35 a 40 inclusa   :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maggiorazione del 35 %
classe IX      </t>
        </r>
        <r>
          <rPr>
            <sz val="8"/>
            <color rgb="FF000000"/>
            <rFont val="Tahoma"/>
            <family val="2"/>
            <charset val="1"/>
          </rPr>
          <t xml:space="preserve">percentuale incremento  da 40 a 45 inclusa   :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maggiorazione del 40%
classe X        </t>
        </r>
        <r>
          <rPr>
            <sz val="8"/>
            <color rgb="FF000000"/>
            <rFont val="Tahoma"/>
            <family val="2"/>
            <charset val="1"/>
          </rPr>
          <t xml:space="preserve">percentuale incremento  da 45 a 50 inclusa   :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maggiorazione del 45 %
classe XI      </t>
        </r>
        <r>
          <rPr>
            <sz val="8"/>
            <color rgb="FF000000"/>
            <rFont val="Tahoma"/>
            <family val="2"/>
            <charset val="1"/>
          </rPr>
          <t xml:space="preserve">oltre il 50%                                                     :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maggiorazione del 50 %
 </t>
        </r>
      </text>
    </comment>
    <comment ref="G59" authorId="0">
      <text>
        <r>
          <rPr>
            <sz val="10"/>
            <rFont val="Arial"/>
            <family val="2"/>
          </rPr>
          <t xml:space="preserve">valentino:
</t>
        </r>
        <r>
          <rPr>
            <sz val="9"/>
            <color rgb="FF000000"/>
            <rFont val="Tahoma"/>
            <family val="2"/>
            <charset val="1"/>
          </rPr>
          <t xml:space="preserve">1 per opere in progetto
2 per opere in conservazione
0,5 per recupero ai fini abitativi di locali pertinenziali ai sensi della L.R. 21/98</t>
        </r>
      </text>
    </comment>
  </commentList>
</comments>
</file>

<file path=xl/sharedStrings.xml><?xml version="1.0" encoding="utf-8"?>
<sst xmlns="http://schemas.openxmlformats.org/spreadsheetml/2006/main" count="830" uniqueCount="384">
  <si>
    <t xml:space="preserve">INTERVENTI DI NATURA RESIDENZIALE</t>
  </si>
  <si>
    <t xml:space="preserve">PROSEGUI--&gt;</t>
  </si>
  <si>
    <r>
      <rPr>
        <b val="true"/>
        <sz val="11"/>
        <rFont val="Arial"/>
        <family val="2"/>
        <charset val="1"/>
      </rPr>
      <t xml:space="preserve">Tariffe per la determinazione degli oneri di urbanizzazione primaria e secondaria
</t>
    </r>
    <r>
      <rPr>
        <sz val="10"/>
        <rFont val="Arial"/>
        <family val="2"/>
        <charset val="1"/>
      </rPr>
      <t xml:space="preserve">(D.G.C. N. 410 del 30/10/2017)</t>
    </r>
  </si>
  <si>
    <t xml:space="preserve">(CENTRO STORICO DI MONCALIERI E REVIGLIASCO)</t>
  </si>
  <si>
    <t xml:space="preserve">ZONA di P.R.G.C.  AR1</t>
  </si>
  <si>
    <t xml:space="preserve">Tabella</t>
  </si>
  <si>
    <t xml:space="preserve">Natura Intervento : Rc Ric con cambio uso e Ristr A -B con Mutamento Destinazione d'uso</t>
  </si>
  <si>
    <t xml:space="preserve">INSERIRE TIPOLOGIA intevento in funzione della zona di PRGC e del If o It</t>
  </si>
  <si>
    <t xml:space="preserve">importi unitari urbanizzazione</t>
  </si>
  <si>
    <t xml:space="preserve">coeff caratt</t>
  </si>
  <si>
    <t xml:space="preserve">param zona</t>
  </si>
  <si>
    <t xml:space="preserve">Totale €/mc</t>
  </si>
  <si>
    <t xml:space="preserve">cubatura intervento</t>
  </si>
  <si>
    <t xml:space="preserve">importo OO.UU</t>
  </si>
  <si>
    <t xml:space="preserve">in Zona PRGC AR1 (centro storico Moncalieri e Revigliasco ) Rc Ric con cambio d'suo, RistrA e B - Drs Mutam destinazione d'uso </t>
  </si>
  <si>
    <t xml:space="preserve">Urb I - €/mc</t>
  </si>
  <si>
    <t xml:space="preserve">*</t>
  </si>
  <si>
    <t xml:space="preserve">=</t>
  </si>
  <si>
    <t xml:space="preserve">mc.</t>
  </si>
  <si>
    <t xml:space="preserve">Nc. Ristr. Ampl. in zona di PRGC di Completamento con if  = &lt; 1 o &gt; 2 ed interventi su edif. Rurali che non rientrano nei casi di esonero art.17 TUE</t>
  </si>
  <si>
    <t xml:space="preserve">Urb II - €/mc</t>
  </si>
  <si>
    <t xml:space="preserve">Nc. Ristr. Ampl. in zona di PRGC di Completamento con if  &gt;1 o = &lt; 2 oppure Ristr. con carico urb e/o cambio dest.d'uso esterni centro storico </t>
  </si>
  <si>
    <t xml:space="preserve">Nc. Ristr. Amp. in zona di PRGC di Espansione con it = &lt; 1 o &gt; 1,5</t>
  </si>
  <si>
    <t xml:space="preserve">ZONA DI COMPLETAMENTO</t>
  </si>
  <si>
    <t xml:space="preserve">ZONA P.R.G.C.</t>
  </si>
  <si>
    <r>
      <rPr>
        <b val="true"/>
        <sz val="12"/>
        <rFont val="Comic Sans MS"/>
        <family val="4"/>
        <charset val="1"/>
      </rPr>
      <t xml:space="preserve"> I</t>
    </r>
    <r>
      <rPr>
        <b val="true"/>
        <sz val="8"/>
        <rFont val="Comic Sans MS"/>
        <family val="4"/>
        <charset val="1"/>
      </rPr>
      <t xml:space="preserve">ndice</t>
    </r>
    <r>
      <rPr>
        <b val="true"/>
        <sz val="12"/>
        <rFont val="Comic Sans MS"/>
        <family val="4"/>
        <charset val="1"/>
      </rPr>
      <t xml:space="preserve"> T</t>
    </r>
    <r>
      <rPr>
        <b val="true"/>
        <sz val="8"/>
        <rFont val="Comic Sans MS"/>
        <family val="4"/>
        <charset val="1"/>
      </rPr>
      <t xml:space="preserve">erritoriale</t>
    </r>
  </si>
  <si>
    <t xml:space="preserve">Nc. Ristr. Ampl. in zona di PRGC di Espansione con it &gt;1 o = &lt;1,5</t>
  </si>
  <si>
    <r>
      <rPr>
        <i val="true"/>
        <sz val="8"/>
        <rFont val="Arial"/>
        <family val="2"/>
        <charset val="1"/>
      </rPr>
      <t xml:space="preserve">se </t>
    </r>
    <r>
      <rPr>
        <b val="true"/>
        <i val="true"/>
        <sz val="8"/>
        <rFont val="Arial"/>
        <family val="2"/>
        <charset val="1"/>
      </rPr>
      <t xml:space="preserve">I</t>
    </r>
    <r>
      <rPr>
        <i val="true"/>
        <sz val="8"/>
        <rFont val="Arial"/>
        <family val="2"/>
        <charset val="1"/>
      </rPr>
      <t xml:space="preserve">ndice </t>
    </r>
    <r>
      <rPr>
        <b val="true"/>
        <i val="true"/>
        <sz val="8"/>
        <rFont val="Arial"/>
        <family val="2"/>
        <charset val="1"/>
      </rPr>
      <t xml:space="preserve">F</t>
    </r>
    <r>
      <rPr>
        <i val="true"/>
        <sz val="8"/>
        <rFont val="Arial"/>
        <family val="2"/>
        <charset val="1"/>
      </rPr>
      <t xml:space="preserve">ondiario ' = &lt; 1 o &gt; 2</t>
    </r>
  </si>
  <si>
    <t xml:space="preserve">mc</t>
  </si>
  <si>
    <r>
      <rPr>
        <i val="true"/>
        <sz val="8"/>
        <rFont val="Arial"/>
        <family val="2"/>
        <charset val="1"/>
      </rPr>
      <t xml:space="preserve">se </t>
    </r>
    <r>
      <rPr>
        <b val="true"/>
        <i val="true"/>
        <sz val="8"/>
        <rFont val="Arial"/>
        <family val="2"/>
        <charset val="1"/>
      </rPr>
      <t xml:space="preserve">I</t>
    </r>
    <r>
      <rPr>
        <i val="true"/>
        <sz val="8"/>
        <rFont val="Arial"/>
        <family val="2"/>
        <charset val="1"/>
      </rPr>
      <t xml:space="preserve">ndice </t>
    </r>
    <r>
      <rPr>
        <b val="true"/>
        <i val="true"/>
        <sz val="8"/>
        <rFont val="Arial"/>
        <family val="2"/>
        <charset val="1"/>
      </rPr>
      <t xml:space="preserve">F</t>
    </r>
    <r>
      <rPr>
        <i val="true"/>
        <sz val="8"/>
        <rFont val="Arial"/>
        <family val="2"/>
        <charset val="1"/>
      </rPr>
      <t xml:space="preserve">ondiario ' &gt;  1 o =&lt; 2 Ristrutturazione con carico urb e/o cambio uso esterne centro storico</t>
    </r>
  </si>
  <si>
    <t xml:space="preserve">Tabella per applicazione riduzione</t>
  </si>
  <si>
    <t xml:space="preserve">SCEGLIERE OPZIONE  in funzione dell' It  della zona di PRGC interessata dall'intervento </t>
  </si>
  <si>
    <t xml:space="preserve">se Indice Territoriale it = &lt; 1 o &gt; 1,5</t>
  </si>
  <si>
    <t xml:space="preserve">se Indice Territoriale it  &gt; 1 o = &lt; 1,5</t>
  </si>
  <si>
    <t xml:space="preserve">Riduzione non applicabile</t>
  </si>
  <si>
    <t xml:space="preserve">ZONA DI ESPANSIONE</t>
  </si>
  <si>
    <r>
      <rPr>
        <sz val="9"/>
        <rFont val="Arial"/>
        <family val="2"/>
        <charset val="1"/>
      </rPr>
      <t xml:space="preserve">se  </t>
    </r>
    <r>
      <rPr>
        <b val="true"/>
        <sz val="9"/>
        <rFont val="Arial"/>
        <family val="2"/>
        <charset val="1"/>
      </rPr>
      <t xml:space="preserve">I</t>
    </r>
    <r>
      <rPr>
        <sz val="9"/>
        <rFont val="Arial"/>
        <family val="2"/>
        <charset val="1"/>
      </rPr>
      <t xml:space="preserve">ndice</t>
    </r>
    <r>
      <rPr>
        <b val="true"/>
        <sz val="9"/>
        <rFont val="Arial"/>
        <family val="2"/>
        <charset val="1"/>
      </rPr>
      <t xml:space="preserve"> T</t>
    </r>
    <r>
      <rPr>
        <sz val="9"/>
        <rFont val="Arial"/>
        <family val="2"/>
        <charset val="1"/>
      </rPr>
      <t xml:space="preserve">erritoriale</t>
    </r>
    <r>
      <rPr>
        <b val="true"/>
        <sz val="9"/>
        <rFont val="Arial"/>
        <family val="2"/>
        <charset val="1"/>
      </rPr>
      <t xml:space="preserve"> </t>
    </r>
    <r>
      <rPr>
        <sz val="9"/>
        <rFont val="Arial"/>
        <family val="2"/>
        <charset val="1"/>
      </rPr>
      <t xml:space="preserve"> ' = &lt; 1 o &gt; 1,5</t>
    </r>
  </si>
  <si>
    <t xml:space="preserve">Tabella Si/No</t>
  </si>
  <si>
    <t xml:space="preserve">Inserire Si/No</t>
  </si>
  <si>
    <t xml:space="preserve">Si</t>
  </si>
  <si>
    <t xml:space="preserve">No</t>
  </si>
  <si>
    <r>
      <rPr>
        <sz val="9"/>
        <rFont val="Arial"/>
        <family val="2"/>
        <charset val="1"/>
      </rPr>
      <t xml:space="preserve">se </t>
    </r>
    <r>
      <rPr>
        <b val="true"/>
        <sz val="9"/>
        <rFont val="Arial"/>
        <family val="2"/>
        <charset val="1"/>
      </rPr>
      <t xml:space="preserve"> I</t>
    </r>
    <r>
      <rPr>
        <sz val="9"/>
        <rFont val="Arial"/>
        <family val="2"/>
        <charset val="1"/>
      </rPr>
      <t xml:space="preserve">ndice </t>
    </r>
    <r>
      <rPr>
        <b val="true"/>
        <sz val="9"/>
        <rFont val="Arial"/>
        <family val="2"/>
        <charset val="1"/>
      </rPr>
      <t xml:space="preserve">T</t>
    </r>
    <r>
      <rPr>
        <sz val="9"/>
        <rFont val="Arial"/>
        <family val="2"/>
        <charset val="1"/>
      </rPr>
      <t xml:space="preserve">erritoriale ' &gt; 1 o  =&lt; 1,5</t>
    </r>
  </si>
  <si>
    <t xml:space="preserve">Tabella per IF IT</t>
  </si>
  <si>
    <t xml:space="preserve">IF</t>
  </si>
  <si>
    <t xml:space="preserve">IT</t>
  </si>
  <si>
    <r>
      <rPr>
        <b val="true"/>
        <u val="single"/>
        <sz val="9"/>
        <rFont val="Comic Sans MS"/>
        <family val="4"/>
        <charset val="1"/>
      </rPr>
      <t xml:space="preserve">ZONA DI COMPLETAMENTO ED ESPANSIONE
</t>
    </r>
    <r>
      <rPr>
        <sz val="9"/>
        <rFont val="Comic Sans MS"/>
        <family val="4"/>
        <charset val="1"/>
      </rPr>
      <t xml:space="preserve">Applicazione riduzione
</t>
    </r>
  </si>
  <si>
    <t xml:space="preserve">Tabella MC/MQ</t>
  </si>
  <si>
    <t xml:space="preserve">Inserire MC / MQ</t>
  </si>
  <si>
    <t xml:space="preserve">Applicazione del punto 2 delle Norme Generali - delib. 193 del 22/07/1977 - </t>
  </si>
  <si>
    <t xml:space="preserve">MC/MQ</t>
  </si>
  <si>
    <r>
      <rPr>
        <sz val="8"/>
        <rFont val="Arial"/>
        <family val="2"/>
        <charset val="1"/>
      </rPr>
      <t xml:space="preserve">Per interventi caratterizzati da modesta entità o da frammentarietà come ad esempio gli </t>
    </r>
    <r>
      <rPr>
        <b val="true"/>
        <sz val="8"/>
        <rFont val="Arial"/>
        <family val="2"/>
        <charset val="1"/>
      </rPr>
      <t xml:space="preserve">ampliamenti, le ristrutturazioni che non comportanto carico aggiuntivo di popolazione</t>
    </r>
    <r>
      <rPr>
        <sz val="8"/>
        <rFont val="Arial"/>
        <family val="2"/>
        <charset val="1"/>
      </rPr>
      <t xml:space="preserve">, oltrechè gli interventi singoli in zone già dotate in tutto o in parte di urbani</t>
    </r>
  </si>
  <si>
    <t xml:space="preserve">MQ/MQ</t>
  </si>
  <si>
    <r>
      <rPr>
        <sz val="9"/>
        <rFont val="Arial"/>
        <family val="2"/>
        <charset val="1"/>
      </rPr>
      <t xml:space="preserve">se </t>
    </r>
    <r>
      <rPr>
        <b val="true"/>
        <sz val="9"/>
        <rFont val="Arial"/>
        <family val="2"/>
        <charset val="1"/>
      </rPr>
      <t xml:space="preserve">I</t>
    </r>
    <r>
      <rPr>
        <sz val="9"/>
        <rFont val="Arial"/>
        <family val="2"/>
        <charset val="1"/>
      </rPr>
      <t xml:space="preserve">ndice </t>
    </r>
    <r>
      <rPr>
        <b val="true"/>
        <sz val="9"/>
        <rFont val="Arial"/>
        <family val="2"/>
        <charset val="1"/>
      </rPr>
      <t xml:space="preserve">T</t>
    </r>
    <r>
      <rPr>
        <sz val="9"/>
        <rFont val="Arial"/>
        <family val="2"/>
        <charset val="1"/>
      </rPr>
      <t xml:space="preserve">erritoriale ' ≤ 1 o &gt; 1,5</t>
    </r>
  </si>
  <si>
    <t xml:space="preserve">Riduz</t>
  </si>
  <si>
    <t xml:space="preserve">importo unitario ridotto</t>
  </si>
  <si>
    <t xml:space="preserve">€/mc</t>
  </si>
  <si>
    <t xml:space="preserve">se Indice Territoriale ' &gt;1  o ≤ 1,5</t>
  </si>
  <si>
    <t xml:space="preserve">Oneri urbanizzazione primaria</t>
  </si>
  <si>
    <t xml:space="preserve">Oneri urbanizzazione secondaria</t>
  </si>
  <si>
    <t xml:space="preserve">TOTALE ONERI URBANIZZAZIONE I E II</t>
  </si>
  <si>
    <t xml:space="preserve">Area inserimento dati</t>
  </si>
  <si>
    <t xml:space="preserve">Pratica N. :</t>
  </si>
  <si>
    <t xml:space="preserve">Anno (4 posizioni) :</t>
  </si>
  <si>
    <t xml:space="preserve">PRATICA N. :</t>
  </si>
  <si>
    <t xml:space="preserve">Intestatario :</t>
  </si>
  <si>
    <t xml:space="preserve">Oggetto :</t>
  </si>
  <si>
    <t xml:space="preserve"> </t>
  </si>
  <si>
    <t xml:space="preserve">Zona PRGC :</t>
  </si>
  <si>
    <t xml:space="preserve">IF o IT</t>
  </si>
  <si>
    <t xml:space="preserve">Dati tecnici per nuova costruzione o ampliamento</t>
  </si>
  <si>
    <t xml:space="preserve">Tipologia :</t>
  </si>
  <si>
    <t xml:space="preserve">Urb I - mc :</t>
  </si>
  <si>
    <t xml:space="preserve">Inserire valore volume vuoto per pieno</t>
  </si>
  <si>
    <t xml:space="preserve">Urb II- mc :</t>
  </si>
  <si>
    <t xml:space="preserve">Dati tecnici per ristrutturazione e/o ampliamenti di modesta entità</t>
  </si>
  <si>
    <t xml:space="preserve">Applicazione del punto 2 delle Norme Generali - delib. 193 del 22/07/1977 -  </t>
  </si>
  <si>
    <r>
      <rPr>
        <sz val="11"/>
        <rFont val="Arial"/>
        <family val="2"/>
        <charset val="1"/>
      </rPr>
      <t xml:space="preserve">Per interventi caratterizzati da modesta entità o da frammentarietà come ad esempio gli </t>
    </r>
    <r>
      <rPr>
        <b val="true"/>
        <sz val="11"/>
        <rFont val="Arial"/>
        <family val="2"/>
        <charset val="1"/>
      </rPr>
      <t xml:space="preserve">ampliamenti, le ristrutturazioni che non comportanto carico aggiuntivo di popolazione</t>
    </r>
    <r>
      <rPr>
        <sz val="11"/>
        <rFont val="Arial"/>
        <family val="2"/>
        <charset val="1"/>
      </rPr>
      <t xml:space="preserve">, oltrechè gli interventi singoli in zone già dotate in tutto o in parte di urbani</t>
    </r>
  </si>
  <si>
    <t xml:space="preserve">Applicare riduzione :</t>
  </si>
  <si>
    <r>
      <rPr>
        <b val="true"/>
        <sz val="12"/>
        <rFont val="Arial"/>
        <family val="2"/>
        <charset val="1"/>
      </rPr>
      <t xml:space="preserve">MODELLO 801/77
</t>
    </r>
    <r>
      <rPr>
        <sz val="12"/>
        <rFont val="Arial"/>
        <family val="2"/>
        <charset val="1"/>
      </rPr>
      <t xml:space="preserve">Decreto Ministeriale Lavori pubblici del 10 maggio 1977 n. 801</t>
    </r>
  </si>
  <si>
    <t xml:space="preserve">Tabella 1 - Incremento per superficie utile abitabile (art. 5)</t>
  </si>
  <si>
    <t xml:space="preserve">classi di superf. (mq)</t>
  </si>
  <si>
    <t xml:space="preserve">alloggi (n)</t>
  </si>
  <si>
    <t xml:space="preserve">Sup. utile abit. (mq)</t>
  </si>
  <si>
    <t xml:space="preserve">rapporto rispetto al totale Su</t>
  </si>
  <si>
    <t xml:space="preserve">incremento (art. 5)</t>
  </si>
  <si>
    <t xml:space="preserve">% increm. per classi di superf.</t>
  </si>
  <si>
    <t xml:space="preserve">(1)</t>
  </si>
  <si>
    <t xml:space="preserve">(2)</t>
  </si>
  <si>
    <t xml:space="preserve">(3)</t>
  </si>
  <si>
    <t xml:space="preserve">(4) = (3)/Su</t>
  </si>
  <si>
    <t xml:space="preserve">(5)</t>
  </si>
  <si>
    <t xml:space="preserve">(6)=(4)x(5)</t>
  </si>
  <si>
    <t xml:space="preserve">Minimo</t>
  </si>
  <si>
    <t xml:space="preserve">Massimo</t>
  </si>
  <si>
    <t xml:space="preserve">Errore</t>
  </si>
  <si>
    <t xml:space="preserve">&lt;95</t>
  </si>
  <si>
    <t xml:space="preserve">◄ ◄ ◄</t>
  </si>
  <si>
    <t xml:space="preserve">N. di caratterist.</t>
  </si>
  <si>
    <t xml:space="preserve">ipotesi che ricorre</t>
  </si>
  <si>
    <t xml:space="preserve">% incremento</t>
  </si>
  <si>
    <t xml:space="preserve">&gt;  95--110</t>
  </si>
  <si>
    <t xml:space="preserve">Inserire N. cara</t>
  </si>
  <si>
    <t xml:space="preserve">&gt;110--130</t>
  </si>
  <si>
    <t xml:space="preserve">&gt;130--160</t>
  </si>
  <si>
    <t xml:space="preserve">&gt;160</t>
  </si>
  <si>
    <t xml:space="preserve">Sup</t>
  </si>
  <si>
    <t xml:space="preserve">somma (I1)</t>
  </si>
  <si>
    <t xml:space="preserve">Tabella 2 - Superfici per servizi e accessori relativi alla parte res. (art. 2)</t>
  </si>
  <si>
    <t xml:space="preserve">Dati da inserire per tabella 2
Superfici per servizi accessori</t>
  </si>
  <si>
    <t xml:space="preserve">DESTINAZIONI</t>
  </si>
  <si>
    <t xml:space="preserve">Superifcie netta di servizi e accessori (mq)</t>
  </si>
  <si>
    <t xml:space="preserve">Tabella 3 - Incremento per servizi ed accessori relativi alla parte residenziale (art. 6)</t>
  </si>
  <si>
    <t xml:space="preserve">(7)</t>
  </si>
  <si>
    <t xml:space="preserve">(8)</t>
  </si>
  <si>
    <t xml:space="preserve">Cantinole, soffitte, locali motore ascensore, cabine idriche, lavatoi comuni, centrali termiche, ed altri locali a stretto servizio delle residenze</t>
  </si>
  <si>
    <t xml:space="preserve">◄ ◄ ◄ ◄</t>
  </si>
  <si>
    <t xml:space="preserve">Intervalli di variabilità del rapporto percentuale Snr/Sux100</t>
  </si>
  <si>
    <t xml:space="preserve">Autorimesse
O singole    O collettive</t>
  </si>
  <si>
    <t xml:space="preserve">(9)</t>
  </si>
  <si>
    <t xml:space="preserve">(10)</t>
  </si>
  <si>
    <t xml:space="preserve">(11)</t>
  </si>
  <si>
    <t xml:space="preserve">androni d'ingresso e porticati liberi</t>
  </si>
  <si>
    <t xml:space="preserve">&lt; 50</t>
  </si>
  <si>
    <t xml:space="preserve">logge e balconi</t>
  </si>
  <si>
    <t xml:space="preserve">&gt;50--75</t>
  </si>
  <si>
    <t xml:space="preserve">Snr</t>
  </si>
  <si>
    <t xml:space="preserve">Snr/Sux100=</t>
  </si>
  <si>
    <t xml:space="preserve">&gt;75--100</t>
  </si>
  <si>
    <t xml:space="preserve">&gt;100</t>
  </si>
  <si>
    <t xml:space="preserve">(I2)</t>
  </si>
  <si>
    <t xml:space="preserve">se viverso da 0 vuol dire che c'almeno un errore</t>
  </si>
  <si>
    <t xml:space="preserve">SUPERFICI PER ATTIVITÀ TURISTICHE E COMMERCIALI E DIREZIONALE E RELATIVI ACCESSORI (art.9)</t>
  </si>
  <si>
    <t xml:space="preserve">Tabella 4 - Incremento per particolari caratteristiche (art. 7)</t>
  </si>
  <si>
    <t xml:space="preserve">sigla</t>
  </si>
  <si>
    <t xml:space="preserve">denominazione</t>
  </si>
  <si>
    <t xml:space="preserve">Incremento per superficie</t>
  </si>
  <si>
    <t xml:space="preserve">(20)</t>
  </si>
  <si>
    <t xml:space="preserve">(21)</t>
  </si>
  <si>
    <t xml:space="preserve">(22)</t>
  </si>
  <si>
    <t xml:space="preserve">(12)</t>
  </si>
  <si>
    <t xml:space="preserve">(14)</t>
  </si>
  <si>
    <t xml:space="preserve">Tabella tipo costruzione</t>
  </si>
  <si>
    <t xml:space="preserve">Sn (art.9)</t>
  </si>
  <si>
    <t xml:space="preserve">Sup. netta</t>
  </si>
  <si>
    <t xml:space="preserve">Legenda</t>
  </si>
  <si>
    <t xml:space="preserve">Inserire tipologia  intervento     
(nuova costruzione/Ampliamento)</t>
  </si>
  <si>
    <t xml:space="preserve">Sa (art.9)</t>
  </si>
  <si>
    <t xml:space="preserve">Sup. netta accessori</t>
  </si>
  <si>
    <t xml:space="preserve">Nuova Costruzione (automatico)</t>
  </si>
  <si>
    <t xml:space="preserve">60% Sa</t>
  </si>
  <si>
    <t xml:space="preserve">Sup. ragguagliata</t>
  </si>
  <si>
    <t xml:space="preserve">Ampliamento (manuale)</t>
  </si>
  <si>
    <t xml:space="preserve">4 = 1+3</t>
  </si>
  <si>
    <t xml:space="preserve">St (art.2)</t>
  </si>
  <si>
    <t xml:space="preserve">Sup. complessiva</t>
  </si>
  <si>
    <t xml:space="preserve">(I3)</t>
  </si>
  <si>
    <t xml:space="preserve">SE(SOMMA(D69:D70)&gt;0;SE(SOMMA(E69:E70)=0;"";"Imputare valore  Automatico o Manuale, non tutti e due");"")</t>
  </si>
  <si>
    <t xml:space="preserve">RIEPILOGO DELLE SUPERFICI RESIDENZIALI E RELATIVI SERVIZI ED ACCESSORI</t>
  </si>
  <si>
    <t xml:space="preserve">SE(SOMMA(D69:D70)&gt;0;SE(SOMMA(E69:E70)=0;"";1);"")</t>
  </si>
  <si>
    <t xml:space="preserve">Incremento per superficie utile abitabile</t>
  </si>
  <si>
    <t xml:space="preserve">superficie (mq)</t>
  </si>
  <si>
    <t xml:space="preserve">Automatico</t>
  </si>
  <si>
    <t xml:space="preserve">Manuale</t>
  </si>
  <si>
    <t xml:space="preserve">(17)</t>
  </si>
  <si>
    <t xml:space="preserve">(18)</t>
  </si>
  <si>
    <t xml:space="preserve">(19)</t>
  </si>
  <si>
    <t xml:space="preserve">Su (art.3)</t>
  </si>
  <si>
    <t xml:space="preserve">Sup. utile abitabile</t>
  </si>
  <si>
    <t xml:space="preserve">Snr (art.2)</t>
  </si>
  <si>
    <t xml:space="preserve">Sup. netta non resid.</t>
  </si>
  <si>
    <t xml:space="preserve">60% Snr</t>
  </si>
  <si>
    <t xml:space="preserve">▲
▲
▲
▲
▲</t>
  </si>
  <si>
    <t xml:space="preserve">Sc (art.2)</t>
  </si>
  <si>
    <t xml:space="preserve">classe edificio</t>
  </si>
  <si>
    <t xml:space="preserve">maggiorazione</t>
  </si>
  <si>
    <t xml:space="preserve">totale incrementi I = I1 + I2 + I3</t>
  </si>
  <si>
    <t xml:space="preserve">(15)</t>
  </si>
  <si>
    <t xml:space="preserve">(16)</t>
  </si>
  <si>
    <t xml:space="preserve">Regolamento Comunale in materia di disciplina del Contributo di Costruzione</t>
  </si>
  <si>
    <r>
      <rPr>
        <b val="true"/>
        <sz val="14"/>
        <rFont val="Arial"/>
        <family val="2"/>
        <charset val="1"/>
      </rPr>
      <t xml:space="preserve">Compilare e stampare i fogli: 
</t>
    </r>
    <r>
      <rPr>
        <sz val="14"/>
        <rFont val="Arial"/>
        <family val="2"/>
        <charset val="1"/>
      </rPr>
      <t xml:space="preserve">                           Compilare e stampare i fogli: 
                           compilare per primo
                           da allegare
</t>
    </r>
    <r>
      <rPr>
        <sz val="14"/>
        <color rgb="FFFFFF00"/>
        <rFont val="Arial"/>
        <family val="2"/>
        <charset val="1"/>
      </rPr>
      <t xml:space="preserve">(nei casi di nuova costruzione ed ampliamento) </t>
    </r>
    <r>
      <rPr>
        <sz val="14"/>
        <rFont val="Arial"/>
        <family val="2"/>
        <charset val="1"/>
      </rPr>
      <t xml:space="preserve">modello 801-77</t>
    </r>
  </si>
  <si>
    <t xml:space="preserve">CITTÀ DI MONCALIERI</t>
  </si>
  <si>
    <t xml:space="preserve">Servizio Edilizia Privata </t>
  </si>
  <si>
    <t xml:space="preserve">MODELLO DI AUTODERMINAZIONE DEL CONTRIBUTO COSTRUZIONE (art.16 TUE)</t>
  </si>
  <si>
    <t xml:space="preserve">RESIDENZA</t>
  </si>
  <si>
    <t xml:space="preserve">Pratica n.</t>
  </si>
  <si>
    <t xml:space="preserve">Intestatario</t>
  </si>
  <si>
    <r>
      <rPr>
        <b val="true"/>
        <sz val="13"/>
        <rFont val="Arial"/>
        <family val="2"/>
        <charset val="1"/>
      </rPr>
      <t xml:space="preserve">Allegare:
</t>
    </r>
    <r>
      <rPr>
        <sz val="13"/>
        <color rgb="FFFFFF00"/>
        <rFont val="Arial"/>
        <family val="2"/>
        <charset val="1"/>
      </rPr>
      <t xml:space="preserve">(nei casi di nuova costruzione ed ampliamento) </t>
    </r>
    <r>
      <rPr>
        <sz val="13"/>
        <rFont val="Arial"/>
        <family val="2"/>
        <charset val="1"/>
      </rPr>
      <t xml:space="preserve">-  Schemi di calcolo esplicativi scritto-grafici relativi alle superfici utilizzate per la compilazione del Modello 801 e del volume vuoto per pieno; 
</t>
    </r>
    <r>
      <rPr>
        <sz val="13"/>
        <color rgb="FFFFFF00"/>
        <rFont val="Arial"/>
        <family val="2"/>
        <charset val="1"/>
      </rPr>
      <t xml:space="preserve">(nei casi di ristutturazione, piscina)</t>
    </r>
    <r>
      <rPr>
        <sz val="13"/>
        <rFont val="Arial"/>
        <family val="2"/>
        <charset val="1"/>
      </rPr>
      <t xml:space="preserve"> - Computo metrico dell'intervento edilizio come previsto dall’art. 2.4 del Regolamento Comunale in materia di disciplina del Contributo di Costruzione; </t>
    </r>
  </si>
  <si>
    <r>
      <rPr>
        <b val="true"/>
        <u val="single"/>
        <sz val="10"/>
        <rFont val="Arial"/>
        <family val="2"/>
        <charset val="1"/>
      </rPr>
      <t xml:space="preserve">Oneri di urbanizzazione I  (a) </t>
    </r>
    <r>
      <rPr>
        <sz val="8"/>
        <rFont val="Arial"/>
        <family val="2"/>
        <charset val="1"/>
      </rPr>
      <t xml:space="preserve">(vediallegato/i)</t>
    </r>
  </si>
  <si>
    <r>
      <rPr>
        <b val="true"/>
        <u val="single"/>
        <sz val="10"/>
        <rFont val="Arial"/>
        <family val="2"/>
        <charset val="1"/>
      </rPr>
      <t xml:space="preserve">Oneri di urbanizzazione II (a) </t>
    </r>
    <r>
      <rPr>
        <sz val="8"/>
        <rFont val="Arial"/>
        <family val="2"/>
        <charset val="1"/>
      </rPr>
      <t xml:space="preserve">(vediallegato/i)</t>
    </r>
  </si>
  <si>
    <r>
      <rPr>
        <b val="true"/>
        <u val="single"/>
        <sz val="10"/>
        <rFont val="Arial"/>
        <family val="2"/>
        <charset val="1"/>
      </rPr>
      <t xml:space="preserve">Oneri totali di urbanizzazione I e II (a) </t>
    </r>
    <r>
      <rPr>
        <sz val="8"/>
        <rFont val="Arial"/>
        <family val="2"/>
        <charset val="1"/>
      </rPr>
      <t xml:space="preserve">(vediallegato/i)</t>
    </r>
  </si>
  <si>
    <t xml:space="preserve">Calcolo del Contributo commisurato al Costo di Costruzione</t>
  </si>
  <si>
    <t xml:space="preserve"> (residenziale nuovo intervento o ampliamento)</t>
  </si>
  <si>
    <r>
      <rPr>
        <b val="true"/>
        <sz val="13"/>
        <rFont val="Arial"/>
        <family val="2"/>
        <charset val="1"/>
      </rPr>
      <t xml:space="preserve">Modalità di versamento:
</t>
    </r>
    <r>
      <rPr>
        <sz val="13"/>
        <rFont val="Arial"/>
        <family val="2"/>
        <charset val="1"/>
      </rPr>
      <t xml:space="preserve">- presso la Tesoreria Comunale - Unicredit Banca, agenzia di Moncalieri – P.za Vittorio Emanuele II n. 5;
- sul C/C postale n. 30999106 intestato a “Comune di Moncalieri”;
- sul C/C bancario codice IBAN IT 81H 02008 20097 00000 1828028 intestato a “Comune di Moncalieri”;
</t>
    </r>
    <r>
      <rPr>
        <b val="true"/>
        <sz val="13"/>
        <rFont val="Arial"/>
        <family val="2"/>
        <charset val="1"/>
      </rPr>
      <t xml:space="preserve">
Causale:
</t>
    </r>
    <r>
      <rPr>
        <sz val="13"/>
        <rFont val="Arial"/>
        <family val="2"/>
        <charset val="1"/>
      </rPr>
      <t xml:space="preserve">V1 - Dati della pratica o in alternativa intestatario della pratica e l’indirizzo dell’intervento</t>
    </r>
  </si>
  <si>
    <t xml:space="preserve">Superficie utile abitabile (s.u.a.) ……………………………….mq</t>
  </si>
  <si>
    <t xml:space="preserve">Rcella D67 modello </t>
  </si>
  <si>
    <t xml:space="preserve">Superficie non residenziale (s.n.r.) </t>
  </si>
  <si>
    <t xml:space="preserve">……mq</t>
  </si>
  <si>
    <r>
      <rPr>
        <sz val="8"/>
        <rFont val="Arial"/>
        <family val="2"/>
        <charset val="1"/>
      </rPr>
      <t xml:space="preserve">* 60% = </t>
    </r>
    <r>
      <rPr>
        <sz val="9"/>
        <rFont val="Arial"/>
        <family val="2"/>
        <charset val="1"/>
      </rPr>
      <t xml:space="preserve">mq</t>
    </r>
  </si>
  <si>
    <t xml:space="preserve">D68</t>
  </si>
  <si>
    <t xml:space="preserve">Superficie complessiva (s.u.a + 60%s.n.r.)  ………………… = mq</t>
  </si>
  <si>
    <t xml:space="preserve">Costo unitario di costruzione :</t>
  </si>
  <si>
    <t xml:space="preserve">  Euro/mq</t>
  </si>
  <si>
    <t xml:space="preserve">Edificio di classe…</t>
  </si>
  <si>
    <t xml:space="preserve">J77/78</t>
  </si>
  <si>
    <t xml:space="preserve">I</t>
  </si>
  <si>
    <t xml:space="preserve">II</t>
  </si>
  <si>
    <t xml:space="preserve">III</t>
  </si>
  <si>
    <t xml:space="preserve">Costo unitario maggiorato</t>
  </si>
  <si>
    <t xml:space="preserve">IV</t>
  </si>
  <si>
    <t xml:space="preserve">V</t>
  </si>
  <si>
    <t xml:space="preserve">Costo complessivo :</t>
  </si>
  <si>
    <t xml:space="preserve">VI</t>
  </si>
  <si>
    <t xml:space="preserve">Superf complessiva   mq</t>
  </si>
  <si>
    <t xml:space="preserve">* Euro/mq</t>
  </si>
  <si>
    <t xml:space="preserve"> =</t>
  </si>
  <si>
    <t xml:space="preserve">G31</t>
  </si>
  <si>
    <t xml:space="preserve">VII</t>
  </si>
  <si>
    <t xml:space="preserve">VIII</t>
  </si>
  <si>
    <t xml:space="preserve">Determinazione del CONTRIBUTO sul Costo di Costruzione </t>
  </si>
  <si>
    <t xml:space="preserve">IX</t>
  </si>
  <si>
    <t xml:space="preserve">X</t>
  </si>
  <si>
    <r>
      <rPr>
        <sz val="10"/>
        <rFont val="Arial"/>
        <family val="2"/>
        <charset val="1"/>
      </rPr>
      <t xml:space="preserve">► Nuovo intervento o ampliamento</t>
    </r>
    <r>
      <rPr>
        <i val="true"/>
        <sz val="9"/>
        <rFont val="Arial"/>
        <family val="2"/>
        <charset val="1"/>
      </rPr>
      <t xml:space="preserve"> (vedi sopra)</t>
    </r>
  </si>
  <si>
    <t xml:space="preserve">XI</t>
  </si>
  <si>
    <t xml:space="preserve">aliquota</t>
  </si>
  <si>
    <t xml:space="preserve"> Euro</t>
  </si>
  <si>
    <t xml:space="preserve"> = </t>
  </si>
  <si>
    <t xml:space="preserve">inserire i dati solo nelle celle arancioni</t>
  </si>
  <si>
    <t xml:space="preserve">► Ristrutturazione e/o Ampliamenti &lt; 20% esistente</t>
  </si>
  <si>
    <t xml:space="preserve">CME</t>
  </si>
  <si>
    <t xml:space="preserve">Input</t>
  </si>
  <si>
    <t xml:space="preserve">► Realizzazione di piscina residenziale (a carattere privato e pertinenziale)</t>
  </si>
  <si>
    <t xml:space="preserve">► Veranda apribile a libro, conforme alle norme del PRGC vigente</t>
  </si>
  <si>
    <t xml:space="preserve">sviluppo 
lineare</t>
  </si>
  <si>
    <t xml:space="preserve">* Euro/ml</t>
  </si>
  <si>
    <r>
      <rPr>
        <b val="true"/>
        <u val="single"/>
        <sz val="10"/>
        <rFont val="Arial"/>
        <family val="2"/>
        <charset val="1"/>
      </rPr>
      <t xml:space="preserve">Totale Contributo sul Costo di Costruzione (b)</t>
    </r>
    <r>
      <rPr>
        <sz val="10"/>
        <rFont val="Arial"/>
        <family val="2"/>
        <charset val="1"/>
      </rPr>
      <t xml:space="preserve">………... </t>
    </r>
  </si>
  <si>
    <r>
      <rPr>
        <b val="true"/>
        <sz val="10"/>
        <rFont val="Arial"/>
        <family val="2"/>
        <charset val="1"/>
      </rPr>
      <t xml:space="preserve">   </t>
    </r>
    <r>
      <rPr>
        <b val="true"/>
        <u val="single"/>
        <sz val="10"/>
        <rFont val="Arial"/>
        <family val="2"/>
        <charset val="1"/>
      </rPr>
      <t xml:space="preserve">TOTALE CONTRIBUTO COSTRUZIONE</t>
    </r>
    <r>
      <rPr>
        <b val="true"/>
        <sz val="10"/>
        <rFont val="Comic Sans MS"/>
        <family val="4"/>
        <charset val="1"/>
      </rPr>
      <t xml:space="preserve">:    </t>
    </r>
  </si>
  <si>
    <t xml:space="preserve">a  +  b    x</t>
  </si>
  <si>
    <t xml:space="preserve">1</t>
  </si>
  <si>
    <r>
      <rPr>
        <b val="true"/>
        <u val="single"/>
        <sz val="11"/>
        <rFont val="Arial"/>
        <family val="2"/>
        <charset val="1"/>
      </rPr>
      <t xml:space="preserve">Oneri di urbanizzazione indotta</t>
    </r>
    <r>
      <rPr>
        <b val="true"/>
        <sz val="11"/>
        <rFont val="Arial"/>
        <family val="2"/>
        <charset val="1"/>
      </rPr>
      <t xml:space="preserve">  </t>
    </r>
    <r>
      <rPr>
        <sz val="11"/>
        <rFont val="Arial"/>
        <family val="2"/>
        <charset val="1"/>
      </rPr>
      <t xml:space="preserve">               </t>
    </r>
    <r>
      <rPr>
        <u val="single"/>
        <sz val="11"/>
        <rFont val="Arial"/>
        <family val="2"/>
        <charset val="1"/>
      </rPr>
      <t xml:space="preserve">ambito</t>
    </r>
  </si>
  <si>
    <t xml:space="preserve">Moncalieri ……………………</t>
  </si>
  <si>
    <t xml:space="preserve">Firma………………………………………….</t>
  </si>
  <si>
    <r>
      <rPr>
        <b val="true"/>
        <sz val="10"/>
        <rFont val="Arial"/>
        <family val="2"/>
        <charset val="1"/>
      </rPr>
      <t xml:space="preserve">Note:</t>
    </r>
    <r>
      <rPr>
        <sz val="10"/>
        <rFont val="Arial"/>
        <family val="2"/>
        <charset val="1"/>
      </rPr>
      <t xml:space="preserve"> </t>
    </r>
  </si>
  <si>
    <t xml:space="preserve">Classi edifici </t>
  </si>
  <si>
    <t xml:space="preserve">Maggiorazioni</t>
  </si>
  <si>
    <t xml:space="preserve">classi</t>
  </si>
  <si>
    <t xml:space="preserve">aliquote base</t>
  </si>
  <si>
    <t xml:space="preserve">nessuna </t>
  </si>
  <si>
    <t xml:space="preserve">I - V</t>
  </si>
  <si>
    <t xml:space="preserve">A1</t>
  </si>
  <si>
    <t xml:space="preserve">VI - VIII</t>
  </si>
  <si>
    <t xml:space="preserve">A2</t>
  </si>
  <si>
    <t xml:space="preserve">IX - X</t>
  </si>
  <si>
    <t xml:space="preserve">A3</t>
  </si>
  <si>
    <t xml:space="preserve">XI </t>
  </si>
  <si>
    <t xml:space="preserve">A4</t>
  </si>
  <si>
    <t xml:space="preserve">uni -bifamiliare</t>
  </si>
  <si>
    <t xml:space="preserve">entro perimetro</t>
  </si>
  <si>
    <r>
      <rPr>
        <b val="true"/>
        <sz val="10"/>
        <rFont val="Arial"/>
        <family val="2"/>
        <charset val="1"/>
      </rPr>
      <t xml:space="preserve">if</t>
    </r>
    <r>
      <rPr>
        <sz val="10"/>
        <rFont val="Arial"/>
        <family val="2"/>
        <charset val="1"/>
      </rPr>
      <t xml:space="preserve">&lt;1mc/mq o </t>
    </r>
    <r>
      <rPr>
        <b val="true"/>
        <sz val="10"/>
        <rFont val="Arial"/>
        <family val="2"/>
        <charset val="1"/>
      </rPr>
      <t xml:space="preserve">if</t>
    </r>
    <r>
      <rPr>
        <sz val="10"/>
        <rFont val="Arial"/>
        <family val="2"/>
        <charset val="1"/>
      </rPr>
      <t xml:space="preserve"> &gt;2 mc/mq</t>
    </r>
  </si>
  <si>
    <r>
      <rPr>
        <sz val="10"/>
        <rFont val="Arial"/>
        <family val="0"/>
        <charset val="1"/>
      </rPr>
      <t xml:space="preserve">1mc/mq &lt; = </t>
    </r>
    <r>
      <rPr>
        <b val="true"/>
        <sz val="10"/>
        <rFont val="Arial"/>
        <family val="2"/>
        <charset val="1"/>
      </rPr>
      <t xml:space="preserve"> if </t>
    </r>
    <r>
      <rPr>
        <sz val="10"/>
        <rFont val="Arial"/>
        <family val="2"/>
        <charset val="1"/>
      </rPr>
      <t xml:space="preserve">&lt; =2 mc/mq</t>
    </r>
  </si>
  <si>
    <t xml:space="preserve">fuori perimetro</t>
  </si>
  <si>
    <t xml:space="preserve">Valori</t>
  </si>
  <si>
    <t xml:space="preserve">condominiale</t>
  </si>
  <si>
    <r>
      <rPr>
        <b val="true"/>
        <sz val="14"/>
        <rFont val="Verdana"/>
        <family val="2"/>
        <charset val="1"/>
      </rPr>
      <t xml:space="preserve">TABELLA PARAMETRI URBANISTICI
</t>
    </r>
    <r>
      <rPr>
        <b val="true"/>
        <sz val="12"/>
        <rFont val="Verdana"/>
        <family val="1"/>
        <charset val="128"/>
      </rPr>
      <t xml:space="preserve">                 </t>
    </r>
    <r>
      <rPr>
        <b val="true"/>
        <sz val="12"/>
        <rFont val="Verdana"/>
        <family val="1"/>
        <charset val="1"/>
      </rPr>
      <t xml:space="preserve">                                                                                                                     </t>
    </r>
    <r>
      <rPr>
        <b val="true"/>
        <sz val="10"/>
        <rFont val="Verdana"/>
        <family val="1"/>
        <charset val="1"/>
      </rPr>
      <t xml:space="preserve">Indici di densità fondiaria e densità territoriale (art.20 Norme Tecniche di Attuazione P.R.G.C.)</t>
    </r>
  </si>
  <si>
    <t xml:space="preserve">ZONA  di P.R.G.C.</t>
  </si>
  <si>
    <t xml:space="preserve">INDICI</t>
  </si>
  <si>
    <t xml:space="preserve"> CONCESSIONE SINGOLA</t>
  </si>
  <si>
    <t xml:space="preserve">CONCESSIONE S.U.E.</t>
  </si>
  <si>
    <t xml:space="preserve">Indice territoriale (It)</t>
  </si>
  <si>
    <t xml:space="preserve">Indice fondiario (If)</t>
  </si>
  <si>
    <r>
      <rPr>
        <sz val="8"/>
        <rFont val="Verdana"/>
        <family val="2"/>
        <charset val="1"/>
      </rPr>
      <t xml:space="preserve">Categoria </t>
    </r>
    <r>
      <rPr>
        <b val="true"/>
        <sz val="12"/>
        <rFont val="Verdana"/>
        <family val="2"/>
        <charset val="1"/>
      </rPr>
      <t xml:space="preserve">A</t>
    </r>
  </si>
  <si>
    <t xml:space="preserve">Ar1</t>
  </si>
  <si>
    <t xml:space="preserve">E' ammessa la conservaz. della volumetria esistente.</t>
  </si>
  <si>
    <t xml:space="preserve"> - </t>
  </si>
  <si>
    <t xml:space="preserve">Ar2 </t>
  </si>
  <si>
    <r>
      <rPr>
        <sz val="9"/>
        <rFont val="Verdana"/>
        <family val="2"/>
        <charset val="1"/>
      </rPr>
      <t xml:space="preserve">0,30</t>
    </r>
    <r>
      <rPr>
        <sz val="8"/>
        <rFont val="Verdana"/>
        <family val="2"/>
        <charset val="1"/>
      </rPr>
      <t xml:space="preserve"> mq/mq</t>
    </r>
  </si>
  <si>
    <t xml:space="preserve">Ar3/1 </t>
  </si>
  <si>
    <t xml:space="preserve">Ar3/2 </t>
  </si>
  <si>
    <t xml:space="preserve">Ar3/3</t>
  </si>
  <si>
    <t xml:space="preserve">AV</t>
  </si>
  <si>
    <t xml:space="preserve">Avc</t>
  </si>
  <si>
    <r>
      <rPr>
        <sz val="8"/>
        <rFont val="Verdana"/>
        <family val="2"/>
        <charset val="1"/>
      </rPr>
      <t xml:space="preserve">Categoria</t>
    </r>
    <r>
      <rPr>
        <sz val="9"/>
        <rFont val="Verdana"/>
        <family val="2"/>
        <charset val="1"/>
      </rPr>
      <t xml:space="preserve"> </t>
    </r>
    <r>
      <rPr>
        <sz val="12"/>
        <rFont val="Verdana"/>
        <family val="2"/>
        <charset val="1"/>
      </rPr>
      <t xml:space="preserve">  </t>
    </r>
    <r>
      <rPr>
        <b val="true"/>
        <sz val="12"/>
        <rFont val="Verdana"/>
        <family val="2"/>
        <charset val="1"/>
      </rPr>
      <t xml:space="preserve">B</t>
    </r>
  </si>
  <si>
    <t xml:space="preserve">Br1                               (art. 13 punto f L.U.R.)</t>
  </si>
  <si>
    <r>
      <rPr>
        <sz val="9"/>
        <rFont val="Verdana"/>
        <family val="2"/>
        <charset val="1"/>
      </rPr>
      <t xml:space="preserve">4,5 </t>
    </r>
    <r>
      <rPr>
        <sz val="8"/>
        <rFont val="Verdana"/>
        <family val="2"/>
        <charset val="1"/>
      </rPr>
      <t xml:space="preserve">mc/mq</t>
    </r>
  </si>
  <si>
    <r>
      <rPr>
        <sz val="9"/>
        <rFont val="Verdana"/>
        <family val="2"/>
        <charset val="1"/>
      </rPr>
      <t xml:space="preserve">6 </t>
    </r>
    <r>
      <rPr>
        <sz val="8"/>
        <rFont val="Verdana"/>
        <family val="2"/>
        <charset val="1"/>
      </rPr>
      <t xml:space="preserve">mc/mq</t>
    </r>
  </si>
  <si>
    <t xml:space="preserve">Br2                                              (art. 13 punto f L.U.R.)</t>
  </si>
  <si>
    <r>
      <rPr>
        <sz val="9"/>
        <rFont val="Verdana"/>
        <family val="2"/>
        <charset val="1"/>
      </rPr>
      <t xml:space="preserve">3 </t>
    </r>
    <r>
      <rPr>
        <sz val="8"/>
        <rFont val="Verdana"/>
        <family val="2"/>
        <charset val="1"/>
      </rPr>
      <t xml:space="preserve">mc/mq</t>
    </r>
  </si>
  <si>
    <r>
      <rPr>
        <sz val="9"/>
        <rFont val="Verdana"/>
        <family val="2"/>
        <charset val="1"/>
      </rPr>
      <t xml:space="preserve">4 </t>
    </r>
    <r>
      <rPr>
        <sz val="8"/>
        <rFont val="Verdana"/>
        <family val="2"/>
        <charset val="1"/>
      </rPr>
      <t xml:space="preserve">mc/mq</t>
    </r>
  </si>
  <si>
    <t xml:space="preserve">Br3                              (art. 13 punto f L.U.R.)  </t>
  </si>
  <si>
    <r>
      <rPr>
        <sz val="9"/>
        <rFont val="Verdana"/>
        <family val="2"/>
        <charset val="1"/>
      </rPr>
      <t xml:space="preserve">2 </t>
    </r>
    <r>
      <rPr>
        <sz val="8"/>
        <rFont val="Verdana"/>
        <family val="2"/>
        <charset val="1"/>
      </rPr>
      <t xml:space="preserve">mc/mq</t>
    </r>
  </si>
  <si>
    <t xml:space="preserve">Br4                                           (art. 13 punto f L.U.R.)</t>
  </si>
  <si>
    <r>
      <rPr>
        <sz val="9"/>
        <rFont val="Verdana"/>
        <family val="2"/>
        <charset val="1"/>
      </rPr>
      <t xml:space="preserve">1,5 </t>
    </r>
    <r>
      <rPr>
        <sz val="8"/>
        <rFont val="Verdana"/>
        <family val="2"/>
        <charset val="1"/>
      </rPr>
      <t xml:space="preserve">mc/mq</t>
    </r>
  </si>
  <si>
    <t xml:space="preserve">Br5</t>
  </si>
  <si>
    <r>
      <rPr>
        <sz val="9"/>
        <rFont val="Verdana"/>
        <family val="2"/>
        <charset val="1"/>
      </rPr>
      <t xml:space="preserve">1 </t>
    </r>
    <r>
      <rPr>
        <sz val="8"/>
        <rFont val="Verdana"/>
        <family val="2"/>
        <charset val="1"/>
      </rPr>
      <t xml:space="preserve">mc/mq</t>
    </r>
  </si>
  <si>
    <t xml:space="preserve">Brep1</t>
  </si>
  <si>
    <t xml:space="preserve">Seguono quanto previsto nei Piani di Zona e loro Varianti</t>
  </si>
  <si>
    <t xml:space="preserve">Brep2</t>
  </si>
  <si>
    <t xml:space="preserve">Bpr1                                       (art. 13 punto f L.U.R.)</t>
  </si>
  <si>
    <r>
      <rPr>
        <sz val="9"/>
        <rFont val="Verdana"/>
        <family val="2"/>
        <charset val="1"/>
      </rPr>
      <t xml:space="preserve">0,80 </t>
    </r>
    <r>
      <rPr>
        <sz val="8"/>
        <rFont val="Verdana"/>
        <family val="2"/>
        <charset val="1"/>
      </rPr>
      <t xml:space="preserve">mq/mq</t>
    </r>
  </si>
  <si>
    <r>
      <rPr>
        <sz val="9"/>
        <rFont val="Verdana"/>
        <family val="2"/>
        <charset val="1"/>
      </rPr>
      <t xml:space="preserve">1,60 </t>
    </r>
    <r>
      <rPr>
        <sz val="8"/>
        <rFont val="Verdana"/>
        <family val="2"/>
        <charset val="1"/>
      </rPr>
      <t xml:space="preserve">mq/mq</t>
    </r>
  </si>
  <si>
    <t xml:space="preserve">Bpr2                                         (art. 13 punto f L.U.R.)</t>
  </si>
  <si>
    <r>
      <rPr>
        <sz val="9"/>
        <rFont val="Verdana"/>
        <family val="2"/>
        <charset val="1"/>
      </rPr>
      <t xml:space="preserve">2,00 </t>
    </r>
    <r>
      <rPr>
        <sz val="8"/>
        <rFont val="Verdana"/>
        <family val="2"/>
        <charset val="1"/>
      </rPr>
      <t xml:space="preserve">mc/mq</t>
    </r>
  </si>
  <si>
    <r>
      <rPr>
        <sz val="9"/>
        <rFont val="Verdana"/>
        <family val="2"/>
        <charset val="1"/>
      </rPr>
      <t xml:space="preserve">4,00 </t>
    </r>
    <r>
      <rPr>
        <sz val="8"/>
        <rFont val="Verdana"/>
        <family val="2"/>
        <charset val="1"/>
      </rPr>
      <t xml:space="preserve">mc/mq</t>
    </r>
  </si>
  <si>
    <t xml:space="preserve">Bp1                                           (art. 13 punto f L.U.R.)</t>
  </si>
  <si>
    <r>
      <rPr>
        <sz val="9"/>
        <rFont val="Verdana"/>
        <family val="2"/>
        <charset val="1"/>
      </rPr>
      <t xml:space="preserve">0,60 </t>
    </r>
    <r>
      <rPr>
        <sz val="8"/>
        <rFont val="Verdana"/>
        <family val="2"/>
        <charset val="1"/>
      </rPr>
      <t xml:space="preserve">mq/mq</t>
    </r>
  </si>
  <si>
    <r>
      <rPr>
        <sz val="9"/>
        <rFont val="Verdana"/>
        <family val="2"/>
        <charset val="1"/>
      </rPr>
      <t xml:space="preserve">1,20 </t>
    </r>
    <r>
      <rPr>
        <sz val="8"/>
        <rFont val="Verdana"/>
        <family val="2"/>
        <charset val="1"/>
      </rPr>
      <t xml:space="preserve">mq/mq</t>
    </r>
  </si>
  <si>
    <t xml:space="preserve">Bp2</t>
  </si>
  <si>
    <t xml:space="preserve">Bp1A                                     (art. 13 punto f L.U.R.)</t>
  </si>
  <si>
    <r>
      <rPr>
        <sz val="9"/>
        <rFont val="Verdana"/>
        <family val="2"/>
        <charset val="1"/>
      </rPr>
      <t xml:space="preserve">1,40 </t>
    </r>
    <r>
      <rPr>
        <sz val="8"/>
        <rFont val="Verdana"/>
        <family val="2"/>
        <charset val="1"/>
      </rPr>
      <t xml:space="preserve">mq/mq</t>
    </r>
  </si>
  <si>
    <r>
      <rPr>
        <sz val="8"/>
        <rFont val="Verdana"/>
        <family val="2"/>
        <charset val="1"/>
      </rPr>
      <t xml:space="preserve">  Categoria</t>
    </r>
    <r>
      <rPr>
        <sz val="9"/>
        <rFont val="Verdana"/>
        <family val="2"/>
        <charset val="1"/>
      </rPr>
      <t xml:space="preserve"> </t>
    </r>
    <r>
      <rPr>
        <b val="true"/>
        <sz val="12"/>
        <rFont val="Verdana"/>
        <family val="2"/>
        <charset val="1"/>
      </rPr>
      <t xml:space="preserve">C </t>
    </r>
    <r>
      <rPr>
        <sz val="8"/>
        <rFont val="Verdana"/>
        <family val="2"/>
        <charset val="1"/>
      </rPr>
      <t xml:space="preserve">Categoria</t>
    </r>
    <r>
      <rPr>
        <b val="true"/>
        <sz val="12"/>
        <rFont val="Verdana"/>
        <family val="2"/>
        <charset val="1"/>
      </rPr>
      <t xml:space="preserve"> C</t>
    </r>
    <r>
      <rPr>
        <sz val="16"/>
        <rFont val="Verdana"/>
        <family val="2"/>
        <charset val="1"/>
      </rPr>
      <t xml:space="preserve"> </t>
    </r>
  </si>
  <si>
    <t xml:space="preserve">Cr1                                     (art. 13 punto f L.U.R.)</t>
  </si>
  <si>
    <r>
      <rPr>
        <sz val="9"/>
        <rFont val="Verdana"/>
        <family val="2"/>
        <charset val="1"/>
      </rPr>
      <t xml:space="preserve">0,75</t>
    </r>
    <r>
      <rPr>
        <sz val="8"/>
        <rFont val="Verdana"/>
        <family val="2"/>
        <charset val="1"/>
      </rPr>
      <t xml:space="preserve"> mc/mq</t>
    </r>
  </si>
  <si>
    <t xml:space="preserve">Cr2                           (art. 13 punto g L.U.R.)    </t>
  </si>
  <si>
    <r>
      <rPr>
        <sz val="9"/>
        <rFont val="Verdana"/>
        <family val="2"/>
        <charset val="1"/>
      </rPr>
      <t xml:space="preserve">0,60 </t>
    </r>
    <r>
      <rPr>
        <sz val="8"/>
        <rFont val="Verdana"/>
        <family val="2"/>
        <charset val="1"/>
      </rPr>
      <t xml:space="preserve">mc/mq</t>
    </r>
  </si>
  <si>
    <t xml:space="preserve">  Cr3                            (art. 13 punto f L.U.R.)</t>
  </si>
  <si>
    <r>
      <rPr>
        <sz val="9"/>
        <rFont val="Verdana"/>
        <family val="2"/>
        <charset val="1"/>
      </rPr>
      <t xml:space="preserve">0,30 </t>
    </r>
    <r>
      <rPr>
        <sz val="8"/>
        <rFont val="Verdana"/>
        <family val="2"/>
        <charset val="1"/>
      </rPr>
      <t xml:space="preserve">mc/mq</t>
    </r>
  </si>
  <si>
    <t xml:space="preserve">Cr4                                       (art. 13 punto f L.U.R.)</t>
  </si>
  <si>
    <r>
      <rPr>
        <sz val="9"/>
        <rFont val="Verdana"/>
        <family val="2"/>
        <charset val="1"/>
      </rPr>
      <t xml:space="preserve">0,75 </t>
    </r>
    <r>
      <rPr>
        <sz val="8"/>
        <rFont val="Verdana"/>
        <family val="2"/>
        <charset val="1"/>
      </rPr>
      <t xml:space="preserve">mc/mq</t>
    </r>
  </si>
  <si>
    <t xml:space="preserve">Cr5                                           (art. 13 punto g L.U.R.)</t>
  </si>
  <si>
    <r>
      <rPr>
        <sz val="9"/>
        <rFont val="Verdana"/>
        <family val="2"/>
        <charset val="1"/>
      </rPr>
      <t xml:space="preserve">0,40 </t>
    </r>
    <r>
      <rPr>
        <sz val="8"/>
        <rFont val="Verdana"/>
        <family val="2"/>
        <charset val="1"/>
      </rPr>
      <t xml:space="preserve">mc/mq</t>
    </r>
  </si>
  <si>
    <r>
      <rPr>
        <sz val="9"/>
        <rFont val="Verdana"/>
        <family val="2"/>
        <charset val="1"/>
      </rPr>
      <t xml:space="preserve">1,20 </t>
    </r>
    <r>
      <rPr>
        <sz val="8"/>
        <rFont val="Verdana"/>
        <family val="2"/>
        <charset val="1"/>
      </rPr>
      <t xml:space="preserve">mc/mq</t>
    </r>
  </si>
  <si>
    <t xml:space="preserve">Crs1                                      (art. 13 punto g L.U.R.)</t>
  </si>
  <si>
    <r>
      <rPr>
        <sz val="9"/>
        <rFont val="Verdana"/>
        <family val="2"/>
        <charset val="1"/>
      </rPr>
      <t xml:space="preserve">1,00 </t>
    </r>
    <r>
      <rPr>
        <sz val="8"/>
        <rFont val="Verdana"/>
        <family val="2"/>
        <charset val="1"/>
      </rPr>
      <t xml:space="preserve">mc/mq</t>
    </r>
  </si>
  <si>
    <t xml:space="preserve">Crs2                                  (art. 13 punto f L.U.R.)</t>
  </si>
  <si>
    <r>
      <rPr>
        <sz val="9"/>
        <rFont val="Verdana"/>
        <family val="2"/>
        <charset val="1"/>
      </rPr>
      <t xml:space="preserve">3,00 </t>
    </r>
    <r>
      <rPr>
        <sz val="8"/>
        <rFont val="Verdana"/>
        <family val="2"/>
        <charset val="1"/>
      </rPr>
      <t xml:space="preserve">mc/mq</t>
    </r>
  </si>
  <si>
    <t xml:space="preserve">Crs3                                     (art. 13 punto f L.U.R.)         </t>
  </si>
  <si>
    <r>
      <rPr>
        <sz val="9"/>
        <rFont val="Verdana"/>
        <family val="2"/>
        <charset val="1"/>
      </rPr>
      <t xml:space="preserve">0,60</t>
    </r>
    <r>
      <rPr>
        <sz val="8"/>
        <rFont val="Verdana"/>
        <family val="2"/>
        <charset val="1"/>
      </rPr>
      <t xml:space="preserve"> mc/mq</t>
    </r>
  </si>
  <si>
    <r>
      <rPr>
        <sz val="9"/>
        <rFont val="Verdana"/>
        <family val="2"/>
        <charset val="1"/>
      </rPr>
      <t xml:space="preserve">1,80 </t>
    </r>
    <r>
      <rPr>
        <sz val="8"/>
        <rFont val="Verdana"/>
        <family val="2"/>
        <charset val="1"/>
      </rPr>
      <t xml:space="preserve">mc/mq</t>
    </r>
  </si>
  <si>
    <t xml:space="preserve">Crs4                                        (art. 13 punto f L.U.R.)</t>
  </si>
  <si>
    <r>
      <rPr>
        <sz val="9"/>
        <rFont val="Verdana"/>
        <family val="2"/>
        <charset val="1"/>
      </rPr>
      <t xml:space="preserve">2,25 </t>
    </r>
    <r>
      <rPr>
        <sz val="8"/>
        <rFont val="Verdana"/>
        <family val="2"/>
        <charset val="1"/>
      </rPr>
      <t xml:space="preserve">mc/mq</t>
    </r>
  </si>
  <si>
    <t xml:space="preserve">Crc                                         (art. 13 punto e L.U.R.)</t>
  </si>
  <si>
    <r>
      <rPr>
        <sz val="9"/>
        <rFont val="Verdana"/>
        <family val="2"/>
        <charset val="1"/>
      </rPr>
      <t xml:space="preserve">0,90 </t>
    </r>
    <r>
      <rPr>
        <sz val="8"/>
        <rFont val="Verdana"/>
        <family val="2"/>
        <charset val="1"/>
      </rPr>
      <t xml:space="preserve">mc/mq</t>
    </r>
  </si>
  <si>
    <t xml:space="preserve">Cp1                                    (art. 13 punto f L.U.R.)</t>
  </si>
  <si>
    <r>
      <rPr>
        <sz val="9"/>
        <rFont val="Verdana"/>
        <family val="2"/>
        <charset val="1"/>
      </rPr>
      <t xml:space="preserve">1,00 </t>
    </r>
    <r>
      <rPr>
        <sz val="8"/>
        <rFont val="Verdana"/>
        <family val="2"/>
        <charset val="1"/>
      </rPr>
      <t xml:space="preserve">mq/mq</t>
    </r>
  </si>
  <si>
    <t xml:space="preserve">(per eventuali edifici residenz. esistenti)</t>
  </si>
  <si>
    <t xml:space="preserve">Cp1*                                     (art. 13 punto f L.U.R.)</t>
  </si>
  <si>
    <r>
      <rPr>
        <sz val="8"/>
        <rFont val="Verdana"/>
        <family val="2"/>
        <charset val="1"/>
      </rPr>
      <t xml:space="preserve"> Categoria</t>
    </r>
    <r>
      <rPr>
        <sz val="10"/>
        <rFont val="Verdana"/>
        <family val="2"/>
        <charset val="1"/>
      </rPr>
      <t xml:space="preserve"> </t>
    </r>
    <r>
      <rPr>
        <b val="true"/>
        <sz val="12"/>
        <rFont val="Verdana"/>
        <family val="2"/>
        <charset val="1"/>
      </rPr>
      <t xml:space="preserve">D</t>
    </r>
  </si>
  <si>
    <t xml:space="preserve">D1A                                      (art. 13 punto g L.U.R.)</t>
  </si>
  <si>
    <t xml:space="preserve">Aree speciali di trasformazione</t>
  </si>
  <si>
    <t xml:space="preserve">Tr                                           (art. 13 punto e L.U.R.)</t>
  </si>
  <si>
    <r>
      <rPr>
        <sz val="9"/>
        <rFont val="Verdana"/>
        <family val="2"/>
        <charset val="1"/>
      </rPr>
      <t xml:space="preserve">0,50 </t>
    </r>
    <r>
      <rPr>
        <sz val="8"/>
        <rFont val="Verdana"/>
        <family val="2"/>
        <charset val="1"/>
      </rPr>
      <t xml:space="preserve">mq/mq</t>
    </r>
  </si>
  <si>
    <r>
      <rPr>
        <sz val="9"/>
        <rFont val="Verdana"/>
        <family val="2"/>
        <charset val="1"/>
      </rPr>
      <t xml:space="preserve">2,50 </t>
    </r>
    <r>
      <rPr>
        <sz val="8"/>
        <rFont val="Verdana"/>
        <family val="2"/>
        <charset val="1"/>
      </rPr>
      <t xml:space="preserve">mq/mq</t>
    </r>
  </si>
  <si>
    <t xml:space="preserve">(per gli usi ammessi)</t>
  </si>
  <si>
    <t xml:space="preserve">Tr*                                             (art. 13 punto f L.U.R.)</t>
  </si>
  <si>
    <t xml:space="preserve">TE1                                      (art. 13 punto f L.U.R.)</t>
  </si>
  <si>
    <t xml:space="preserve">TE1*                                      (art. 13 punto f L.U.R.)</t>
  </si>
  <si>
    <t xml:space="preserve">TE2                                 (art. 13 punto f L.U.R.)</t>
  </si>
  <si>
    <r>
      <rPr>
        <sz val="9"/>
        <rFont val="Verdana"/>
        <family val="2"/>
        <charset val="1"/>
      </rPr>
      <t xml:space="preserve">1,50 </t>
    </r>
    <r>
      <rPr>
        <sz val="8"/>
        <rFont val="Verdana"/>
        <family val="2"/>
        <charset val="1"/>
      </rPr>
      <t xml:space="preserve">mq/mq</t>
    </r>
  </si>
  <si>
    <t xml:space="preserve">TE3                                            (art. 13 punto f L.U.R.)</t>
  </si>
  <si>
    <t xml:space="preserve">TE4                                        (art. 13 punto f L.U.R.)</t>
  </si>
  <si>
    <r>
      <rPr>
        <sz val="9"/>
        <rFont val="Verdana"/>
        <family val="2"/>
        <charset val="1"/>
      </rPr>
      <t xml:space="preserve">0,30 </t>
    </r>
    <r>
      <rPr>
        <sz val="8"/>
        <rFont val="Verdana"/>
        <family val="2"/>
        <charset val="1"/>
      </rPr>
      <t xml:space="preserve">mq/mq</t>
    </r>
  </si>
  <si>
    <t xml:space="preserve">TE5                                                 (art. 13 punto f L.U.R.)</t>
  </si>
  <si>
    <t xml:space="preserve">TE6                                               (art. 13 punto f L.U.R.)</t>
  </si>
  <si>
    <r>
      <rPr>
        <sz val="9"/>
        <rFont val="Verdana"/>
        <family val="2"/>
        <charset val="1"/>
      </rPr>
      <t xml:space="preserve">0,40 </t>
    </r>
    <r>
      <rPr>
        <sz val="8"/>
        <rFont val="Verdana"/>
        <family val="2"/>
        <charset val="1"/>
      </rPr>
      <t xml:space="preserve">mq/mq</t>
    </r>
  </si>
  <si>
    <r>
      <rPr>
        <sz val="9"/>
        <rFont val="Verdana"/>
        <family val="2"/>
        <charset val="1"/>
      </rPr>
      <t xml:space="preserve">0,70 </t>
    </r>
    <r>
      <rPr>
        <sz val="8"/>
        <rFont val="Verdana"/>
        <family val="2"/>
        <charset val="1"/>
      </rPr>
      <t xml:space="preserve">mq/mq</t>
    </r>
  </si>
  <si>
    <t xml:space="preserve">TCR1A                             (art. 13 punti e-g L.U.R.)</t>
  </si>
  <si>
    <r>
      <rPr>
        <sz val="9"/>
        <rFont val="Verdana"/>
        <family val="2"/>
        <charset val="1"/>
      </rPr>
      <t xml:space="preserve">1,50 </t>
    </r>
    <r>
      <rPr>
        <sz val="8"/>
        <rFont val="Verdana"/>
        <family val="2"/>
        <charset val="1"/>
      </rPr>
      <t xml:space="preserve">mc/mq</t>
    </r>
  </si>
  <si>
    <t xml:space="preserve">(per edifici esistenti interv. di mo, ms)</t>
  </si>
  <si>
    <t xml:space="preserve">TCR1B                                        (art. 13 punti e L.U.R.)</t>
  </si>
  <si>
    <t xml:space="preserve">TCRA                                    (art. 13 punti e-g L.U.R.)</t>
  </si>
  <si>
    <r>
      <rPr>
        <sz val="9"/>
        <rFont val="Verdana"/>
        <family val="2"/>
        <charset val="1"/>
      </rPr>
      <t xml:space="preserve">3,50 </t>
    </r>
    <r>
      <rPr>
        <sz val="8"/>
        <rFont val="Verdana"/>
        <family val="2"/>
        <charset val="1"/>
      </rPr>
      <t xml:space="preserve">mc/mq</t>
    </r>
  </si>
  <si>
    <t xml:space="preserve">TCRB                                    (art. 13 punto f L.U.R.)</t>
  </si>
  <si>
    <r>
      <rPr>
        <sz val="9"/>
        <rFont val="Verdana"/>
        <family val="2"/>
        <charset val="1"/>
      </rPr>
      <t xml:space="preserve">5,00 </t>
    </r>
    <r>
      <rPr>
        <sz val="8"/>
        <rFont val="Verdana"/>
        <family val="2"/>
        <charset val="1"/>
      </rPr>
      <t xml:space="preserve">mc/mq</t>
    </r>
  </si>
  <si>
    <t xml:space="preserve">TCR2</t>
  </si>
  <si>
    <t xml:space="preserve">TCR3                                      (art. 13 punto e L.U.R.)</t>
  </si>
  <si>
    <t xml:space="preserve">(per gli usi previsti)</t>
  </si>
  <si>
    <r>
      <rPr>
        <sz val="8"/>
        <rFont val="Verdana"/>
        <family val="2"/>
        <charset val="1"/>
      </rPr>
      <t xml:space="preserve">Categoria</t>
    </r>
    <r>
      <rPr>
        <sz val="12"/>
        <rFont val="Verdana"/>
        <family val="2"/>
        <charset val="1"/>
      </rPr>
      <t xml:space="preserve"> </t>
    </r>
    <r>
      <rPr>
        <b val="true"/>
        <sz val="12"/>
        <rFont val="Verdana"/>
        <family val="2"/>
        <charset val="1"/>
      </rPr>
      <t xml:space="preserve">E</t>
    </r>
  </si>
  <si>
    <t xml:space="preserve">Ee                                    - terreni a colture protette in serre fisse</t>
  </si>
  <si>
    <r>
      <rPr>
        <sz val="9"/>
        <rFont val="Verdana"/>
        <family val="2"/>
        <charset val="1"/>
      </rPr>
      <t xml:space="preserve">0,06 </t>
    </r>
    <r>
      <rPr>
        <sz val="8"/>
        <rFont val="Verdana"/>
        <family val="2"/>
        <charset val="1"/>
      </rPr>
      <t xml:space="preserve">mc/mq</t>
    </r>
  </si>
  <si>
    <t xml:space="preserve">- terreni a colture orticole o floricole specializzate</t>
  </si>
  <si>
    <r>
      <rPr>
        <sz val="9"/>
        <rFont val="Verdana"/>
        <family val="2"/>
        <charset val="1"/>
      </rPr>
      <t xml:space="preserve">0,05 </t>
    </r>
    <r>
      <rPr>
        <sz val="8"/>
        <rFont val="Verdana"/>
        <family val="2"/>
        <charset val="1"/>
      </rPr>
      <t xml:space="preserve">mc/mq</t>
    </r>
  </si>
  <si>
    <t xml:space="preserve">- terreni a colture legnose specializzate</t>
  </si>
  <si>
    <r>
      <rPr>
        <sz val="9"/>
        <rFont val="Verdana"/>
        <family val="2"/>
        <charset val="1"/>
      </rPr>
      <t xml:space="preserve">0,03 </t>
    </r>
    <r>
      <rPr>
        <sz val="8"/>
        <rFont val="Verdana"/>
        <family val="2"/>
        <charset val="1"/>
      </rPr>
      <t xml:space="preserve">mc/mq</t>
    </r>
  </si>
  <si>
    <t xml:space="preserve">- terreni a seminativo ed a prato</t>
  </si>
  <si>
    <r>
      <rPr>
        <sz val="9"/>
        <rFont val="Verdana"/>
        <family val="2"/>
        <charset val="1"/>
      </rPr>
      <t xml:space="preserve">0,02 </t>
    </r>
    <r>
      <rPr>
        <sz val="8"/>
        <rFont val="Verdana"/>
        <family val="2"/>
        <charset val="1"/>
      </rPr>
      <t xml:space="preserve">mc/mq</t>
    </r>
  </si>
  <si>
    <t xml:space="preserve">- terreni a bosco ed a coltivazione industriale del legno</t>
  </si>
  <si>
    <r>
      <rPr>
        <sz val="9"/>
        <rFont val="Verdana"/>
        <family val="2"/>
        <charset val="1"/>
      </rPr>
      <t xml:space="preserve">0,01 </t>
    </r>
    <r>
      <rPr>
        <sz val="8"/>
        <rFont val="Verdana"/>
        <family val="2"/>
        <charset val="1"/>
      </rPr>
      <t xml:space="preserve">mc/mq</t>
    </r>
  </si>
  <si>
    <t xml:space="preserve">- terreni a pascolo e a prato pascolo di azienda silvo pastorale</t>
  </si>
  <si>
    <t xml:space="preserve">Ep</t>
  </si>
  <si>
    <t xml:space="preserve">Indice fondiario di copertura (Icf)</t>
  </si>
  <si>
    <t xml:space="preserve">Es                                                           (art. 13 punto f L.U.R.)</t>
  </si>
  <si>
    <t xml:space="preserve">- per serre</t>
  </si>
  <si>
    <t xml:space="preserve">- per locali vendita</t>
  </si>
  <si>
    <r>
      <rPr>
        <sz val="9"/>
        <rFont val="Verdana"/>
        <family val="2"/>
        <charset val="1"/>
      </rPr>
      <t xml:space="preserve">0,10 </t>
    </r>
    <r>
      <rPr>
        <sz val="8"/>
        <rFont val="Verdana"/>
        <family val="2"/>
        <charset val="1"/>
      </rPr>
      <t xml:space="preserve">mq/mq</t>
    </r>
  </si>
  <si>
    <t xml:space="preserve">Es1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</si>
</sst>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-* #,##0.00_-;\-* #,##0.00_-;_-* \-??_-;_-@_-"/>
    <numFmt numFmtId="166" formatCode="[$€-2]\ #,##0.00"/>
    <numFmt numFmtId="167" formatCode="#,##0.00"/>
    <numFmt numFmtId="168" formatCode="&quot;L. &quot;#,##0"/>
    <numFmt numFmtId="169" formatCode="#,##0"/>
    <numFmt numFmtId="170" formatCode="General"/>
    <numFmt numFmtId="171" formatCode="0"/>
    <numFmt numFmtId="172" formatCode="0.00"/>
    <numFmt numFmtId="173" formatCode="0%"/>
    <numFmt numFmtId="174" formatCode="@"/>
    <numFmt numFmtId="175" formatCode="#,##0.00_ ;\-#,##0.00\ "/>
    <numFmt numFmtId="176" formatCode="&quot;€ &quot;#,##0.00"/>
    <numFmt numFmtId="177" formatCode="#,##0.00;[RED]#,##0.00"/>
    <numFmt numFmtId="178" formatCode="0.00%"/>
    <numFmt numFmtId="179" formatCode="[$€-410]\ #,##0.00;[RED]\-[$€-410]\ #,##0.00"/>
    <numFmt numFmtId="180" formatCode="# ?/?"/>
    <numFmt numFmtId="181" formatCode="dd/mm/yyyy"/>
  </numFmts>
  <fonts count="10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  <charset val="1"/>
    </font>
    <font>
      <sz val="9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1"/>
      <name val="Comic Sans MS"/>
      <family val="4"/>
      <charset val="1"/>
    </font>
    <font>
      <b val="true"/>
      <sz val="10"/>
      <name val="Comic Sans MS"/>
      <family val="4"/>
      <charset val="1"/>
    </font>
    <font>
      <i val="true"/>
      <u val="single"/>
      <sz val="8"/>
      <name val="Arial"/>
      <family val="2"/>
      <charset val="1"/>
    </font>
    <font>
      <b val="true"/>
      <u val="single"/>
      <sz val="9"/>
      <color rgb="FF0000FF"/>
      <name val="Comic Sans MS"/>
      <family val="4"/>
      <charset val="1"/>
    </font>
    <font>
      <b val="true"/>
      <sz val="11"/>
      <name val="Arial"/>
      <family val="2"/>
      <charset val="1"/>
    </font>
    <font>
      <sz val="10"/>
      <name val="Arial"/>
      <family val="2"/>
      <charset val="1"/>
    </font>
    <font>
      <sz val="9"/>
      <name val="Comic Sans MS"/>
      <family val="4"/>
      <charset val="1"/>
    </font>
    <font>
      <b val="true"/>
      <u val="single"/>
      <sz val="9"/>
      <name val="Comic Sans MS"/>
      <family val="4"/>
      <charset val="1"/>
    </font>
    <font>
      <b val="true"/>
      <sz val="8"/>
      <name val="Comic Sans MS"/>
      <family val="4"/>
      <charset val="1"/>
    </font>
    <font>
      <i val="true"/>
      <sz val="8"/>
      <name val="Arial"/>
      <family val="2"/>
      <charset val="1"/>
    </font>
    <font>
      <b val="true"/>
      <u val="single"/>
      <sz val="10"/>
      <name val="Comic Sans MS"/>
      <family val="4"/>
      <charset val="1"/>
    </font>
    <font>
      <sz val="7"/>
      <name val="Arial"/>
      <family val="2"/>
      <charset val="1"/>
    </font>
    <font>
      <u val="single"/>
      <sz val="7"/>
      <name val="Arial"/>
      <family val="2"/>
      <charset val="1"/>
    </font>
    <font>
      <b val="true"/>
      <sz val="12"/>
      <name val="Comic Sans MS"/>
      <family val="4"/>
      <charset val="1"/>
    </font>
    <font>
      <b val="true"/>
      <u val="single"/>
      <sz val="14"/>
      <name val="Comic Sans MS"/>
      <family val="4"/>
      <charset val="1"/>
    </font>
    <font>
      <b val="true"/>
      <i val="true"/>
      <sz val="8"/>
      <name val="Arial"/>
      <family val="2"/>
      <charset val="1"/>
    </font>
    <font>
      <i val="true"/>
      <sz val="9"/>
      <name val="Arial"/>
      <family val="2"/>
      <charset val="1"/>
    </font>
    <font>
      <b val="true"/>
      <sz val="9"/>
      <name val="Arial"/>
      <family val="2"/>
      <charset val="1"/>
    </font>
    <font>
      <b val="true"/>
      <u val="single"/>
      <sz val="8"/>
      <name val="Comic Sans MS"/>
      <family val="4"/>
      <charset val="1"/>
    </font>
    <font>
      <b val="true"/>
      <u val="single"/>
      <sz val="8"/>
      <name val="Arial"/>
      <family val="2"/>
      <charset val="1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u val="single"/>
      <sz val="8"/>
      <name val="Arial"/>
      <family val="2"/>
      <charset val="1"/>
    </font>
    <font>
      <b val="true"/>
      <sz val="9"/>
      <name val="Comic Sans MS"/>
      <family val="4"/>
      <charset val="1"/>
    </font>
    <font>
      <b val="true"/>
      <sz val="17"/>
      <name val="Arial"/>
      <family val="2"/>
      <charset val="1"/>
    </font>
    <font>
      <b val="true"/>
      <sz val="10"/>
      <name val="Arial"/>
      <family val="2"/>
      <charset val="1"/>
    </font>
    <font>
      <sz val="16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11"/>
      <name val="Comic Sans MS"/>
      <family val="4"/>
      <charset val="1"/>
    </font>
    <font>
      <sz val="18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20"/>
      <name val="Arial"/>
      <family val="2"/>
      <charset val="1"/>
    </font>
    <font>
      <b val="true"/>
      <u val="single"/>
      <sz val="12"/>
      <name val="Arial"/>
      <family val="2"/>
      <charset val="1"/>
    </font>
    <font>
      <b val="true"/>
      <sz val="8"/>
      <color rgb="FFFFFFFF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</font>
    <font>
      <b val="true"/>
      <sz val="10"/>
      <color rgb="FF0000FF"/>
      <name val="Tahoma"/>
      <family val="2"/>
      <charset val="1"/>
    </font>
    <font>
      <sz val="8"/>
      <color rgb="FF000000"/>
      <name val="Tahoma"/>
      <family val="2"/>
      <charset val="1"/>
    </font>
    <font>
      <b val="true"/>
      <u val="single"/>
      <sz val="10"/>
      <color rgb="FF000080"/>
      <name val="Tahoma"/>
      <family val="2"/>
      <charset val="1"/>
    </font>
    <font>
      <b val="true"/>
      <u val="single"/>
      <sz val="8"/>
      <color rgb="FF000080"/>
      <name val="Tahoma"/>
      <family val="2"/>
      <charset val="1"/>
    </font>
    <font>
      <u val="single"/>
      <sz val="9"/>
      <color rgb="FF000000"/>
      <name val="Tahoma"/>
      <family val="2"/>
      <charset val="1"/>
    </font>
    <font>
      <b val="true"/>
      <u val="single"/>
      <sz val="9"/>
      <color rgb="FF000000"/>
      <name val="Tahoma"/>
      <family val="2"/>
      <charset val="1"/>
    </font>
    <font>
      <b val="true"/>
      <sz val="10"/>
      <color rgb="FF00008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b val="true"/>
      <sz val="8"/>
      <color rgb="FF000080"/>
      <name val="Tahoma"/>
      <family val="2"/>
      <charset val="1"/>
    </font>
    <font>
      <sz val="8"/>
      <color rgb="FF000080"/>
      <name val="Tahoma"/>
      <family val="2"/>
      <charset val="1"/>
    </font>
    <font>
      <b val="true"/>
      <i val="true"/>
      <sz val="12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6"/>
      <name val="Arial"/>
      <family val="2"/>
      <charset val="1"/>
    </font>
    <font>
      <sz val="11"/>
      <color rgb="FFFF0000"/>
      <name val="Arial"/>
      <family val="2"/>
      <charset val="1"/>
    </font>
    <font>
      <sz val="5"/>
      <name val="Arial"/>
      <family val="2"/>
      <charset val="1"/>
    </font>
    <font>
      <b val="true"/>
      <sz val="7"/>
      <name val="Arial"/>
      <family val="2"/>
      <charset val="1"/>
    </font>
    <font>
      <b val="true"/>
      <sz val="11"/>
      <name val="Arial"/>
      <family val="0"/>
      <charset val="1"/>
    </font>
    <font>
      <sz val="9"/>
      <color rgb="FF000000"/>
      <name val="Tahoma"/>
      <family val="2"/>
      <charset val="1"/>
    </font>
    <font>
      <b val="true"/>
      <sz val="10"/>
      <color rgb="FF000000"/>
      <name val="Arial"/>
      <family val="0"/>
    </font>
    <font>
      <b val="true"/>
      <u val="single"/>
      <sz val="10"/>
      <color rgb="FF000000"/>
      <name val="Arial"/>
      <family val="0"/>
    </font>
    <font>
      <u val="single"/>
      <sz val="12"/>
      <color rgb="FF0000FF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sz val="14"/>
      <color rgb="FFFFFF00"/>
      <name val="Arial"/>
      <family val="2"/>
      <charset val="1"/>
    </font>
    <font>
      <sz val="12"/>
      <name val="Times New Roman"/>
      <family val="1"/>
      <charset val="1"/>
    </font>
    <font>
      <i val="true"/>
      <sz val="12"/>
      <name val="Times New Roman"/>
      <family val="1"/>
      <charset val="1"/>
    </font>
    <font>
      <b val="true"/>
      <u val="double"/>
      <sz val="10"/>
      <name val="Comic Sans MS"/>
      <family val="4"/>
      <charset val="1"/>
    </font>
    <font>
      <b val="true"/>
      <u val="double"/>
      <sz val="12"/>
      <name val="Comic Sans MS"/>
      <family val="4"/>
      <charset val="1"/>
    </font>
    <font>
      <u val="single"/>
      <sz val="10"/>
      <name val="Arial"/>
      <family val="2"/>
      <charset val="1"/>
    </font>
    <font>
      <b val="true"/>
      <sz val="13"/>
      <name val="Arial"/>
      <family val="2"/>
      <charset val="1"/>
    </font>
    <font>
      <sz val="13"/>
      <color rgb="FFFFFF00"/>
      <name val="Arial"/>
      <family val="2"/>
      <charset val="1"/>
    </font>
    <font>
      <sz val="13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u val="single"/>
      <sz val="11"/>
      <name val="Comic Sans MS"/>
      <family val="4"/>
      <charset val="1"/>
    </font>
    <font>
      <b val="true"/>
      <i val="true"/>
      <u val="single"/>
      <sz val="10"/>
      <name val="Comic Sans MS"/>
      <family val="4"/>
      <charset val="1"/>
    </font>
    <font>
      <b val="true"/>
      <sz val="10"/>
      <name val="Times New Roman"/>
      <family val="1"/>
      <charset val="1"/>
    </font>
    <font>
      <b val="true"/>
      <i val="true"/>
      <u val="single"/>
      <sz val="9"/>
      <name val="Comic Sans MS"/>
      <family val="4"/>
      <charset val="1"/>
    </font>
    <font>
      <b val="true"/>
      <sz val="11"/>
      <color rgb="FFFF8000"/>
      <name val="Arial"/>
      <family val="0"/>
      <charset val="1"/>
    </font>
    <font>
      <b val="true"/>
      <u val="single"/>
      <sz val="11"/>
      <name val="Arial"/>
      <family val="2"/>
      <charset val="1"/>
    </font>
    <font>
      <u val="single"/>
      <sz val="11"/>
      <name val="Arial"/>
      <family val="2"/>
      <charset val="1"/>
    </font>
    <font>
      <sz val="12"/>
      <name val="Arial"/>
      <family val="0"/>
      <charset val="1"/>
    </font>
    <font>
      <b val="true"/>
      <sz val="11"/>
      <color rgb="FF000000"/>
      <name val="Tahoma"/>
      <family val="2"/>
      <charset val="1"/>
    </font>
    <font>
      <b val="true"/>
      <u val="single"/>
      <sz val="8"/>
      <color rgb="FF000000"/>
      <name val="Tahoma"/>
      <family val="2"/>
      <charset val="1"/>
    </font>
    <font>
      <b val="true"/>
      <sz val="10"/>
      <color rgb="FF000080"/>
      <name val="Arial"/>
      <family val="2"/>
      <charset val="1"/>
    </font>
    <font>
      <b val="true"/>
      <sz val="14"/>
      <name val="Verdana"/>
      <family val="2"/>
      <charset val="1"/>
    </font>
    <font>
      <b val="true"/>
      <sz val="12"/>
      <name val="Verdana"/>
      <family val="1"/>
      <charset val="128"/>
    </font>
    <font>
      <b val="true"/>
      <sz val="12"/>
      <name val="Verdana"/>
      <family val="1"/>
      <charset val="1"/>
    </font>
    <font>
      <b val="true"/>
      <sz val="10"/>
      <name val="Verdana"/>
      <family val="1"/>
      <charset val="1"/>
    </font>
    <font>
      <b val="true"/>
      <i val="true"/>
      <sz val="10"/>
      <name val="Verdana"/>
      <family val="2"/>
      <charset val="1"/>
    </font>
    <font>
      <b val="true"/>
      <sz val="12"/>
      <name val="Verdana"/>
      <family val="2"/>
      <charset val="1"/>
    </font>
    <font>
      <b val="true"/>
      <sz val="8"/>
      <name val="Verdana"/>
      <family val="2"/>
      <charset val="1"/>
    </font>
    <font>
      <sz val="8"/>
      <name val="Verdana"/>
      <family val="2"/>
      <charset val="1"/>
    </font>
    <font>
      <u val="single"/>
      <sz val="10"/>
      <color rgb="FF800080"/>
      <name val="Arial"/>
      <family val="2"/>
      <charset val="1"/>
    </font>
    <font>
      <sz val="9"/>
      <name val="Verdana"/>
      <family val="2"/>
      <charset val="1"/>
    </font>
    <font>
      <sz val="10"/>
      <name val="Verdana"/>
      <family val="2"/>
      <charset val="1"/>
    </font>
    <font>
      <sz val="12"/>
      <name val="Verdana"/>
      <family val="2"/>
      <charset val="1"/>
    </font>
    <font>
      <b val="true"/>
      <sz val="10"/>
      <color rgb="FF0000FF"/>
      <name val="Verdana"/>
      <family val="2"/>
      <charset val="1"/>
    </font>
    <font>
      <u val="single"/>
      <sz val="10"/>
      <color rgb="FF0000FF"/>
      <name val="Verdana"/>
      <family val="2"/>
      <charset val="1"/>
    </font>
    <font>
      <sz val="16"/>
      <name val="Verdana"/>
      <family val="2"/>
      <charset val="1"/>
    </font>
    <font>
      <sz val="8"/>
      <color rgb="FF000000"/>
      <name val="Verdana"/>
      <family val="2"/>
      <charset val="1"/>
    </font>
    <font>
      <b val="true"/>
      <sz val="10"/>
      <name val="Verdana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C4BD97"/>
        <bgColor rgb="FFC0C0C0"/>
      </patternFill>
    </fill>
    <fill>
      <patternFill patternType="solid">
        <fgColor rgb="FFCC99FF"/>
        <bgColor rgb="FFFF99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FFDBB6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0000"/>
        <bgColor rgb="FF993300"/>
      </patternFill>
    </fill>
    <fill>
      <patternFill patternType="solid">
        <fgColor rgb="FF00B0F0"/>
        <bgColor rgb="FF33CCCC"/>
      </patternFill>
    </fill>
    <fill>
      <patternFill patternType="solid">
        <fgColor rgb="FFC0C0C0"/>
        <bgColor rgb="FFCCC1DA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8000"/>
      </patternFill>
    </fill>
    <fill>
      <patternFill patternType="solid">
        <fgColor rgb="FF92D050"/>
        <bgColor rgb="FF99CC00"/>
      </patternFill>
    </fill>
    <fill>
      <patternFill patternType="solid">
        <fgColor rgb="FF99CCFF"/>
        <bgColor rgb="FFCCCCFF"/>
      </patternFill>
    </fill>
    <fill>
      <patternFill patternType="solid">
        <fgColor rgb="FFCCC1DA"/>
        <bgColor rgb="FFC0C0C0"/>
      </patternFill>
    </fill>
    <fill>
      <patternFill patternType="solid">
        <fgColor rgb="FFFFDBB6"/>
        <bgColor rgb="FFFFCC99"/>
      </patternFill>
    </fill>
    <fill>
      <patternFill patternType="solid">
        <fgColor rgb="FFCCCCFF"/>
        <bgColor rgb="FFCCC1DA"/>
      </patternFill>
    </fill>
    <fill>
      <patternFill patternType="solid">
        <fgColor rgb="FFFF99CC"/>
        <bgColor rgb="FFFF8080"/>
      </patternFill>
    </fill>
  </fills>
  <borders count="7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/>
      <top style="dashed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double"/>
      <top style="thin"/>
      <bottom style="double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medium"/>
      <top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medium"/>
      <right/>
      <top style="double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 style="medium"/>
      <top style="hair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medium"/>
      <top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double"/>
      <right style="thin"/>
      <top style="hair"/>
      <bottom style="hair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hair"/>
      <right style="medium"/>
      <top style="thin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double"/>
      <top style="thin"/>
      <bottom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medium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hair"/>
      <right style="medium"/>
      <top style="hair"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double"/>
      <top/>
      <bottom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double"/>
      <right style="thin"/>
      <top/>
      <bottom style="hair"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/>
      <right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7" fillId="0" borderId="0" applyFont="true" applyBorder="false" applyAlignment="true" applyProtection="false">
      <alignment horizontal="general" vertical="bottom" textRotation="0" wrapText="false" indent="0" shrinkToFit="false"/>
    </xf>
    <xf numFmtId="164" fontId="9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6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7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3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0" fillId="3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8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8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9" borderId="8" xfId="0" applyFont="true" applyBorder="true" applyAlignment="true" applyProtection="true">
      <alignment horizontal="left" vertical="bottom" textRotation="0" wrapText="false" indent="0" shrinkToFit="false" readingOrder="1"/>
      <protection locked="true" hidden="false"/>
    </xf>
    <xf numFmtId="164" fontId="30" fillId="9" borderId="2" xfId="0" applyFont="true" applyBorder="true" applyAlignment="true" applyProtection="true">
      <alignment horizontal="left" vertical="bottom" textRotation="0" wrapText="false" indent="0" shrinkToFit="false" readingOrder="1"/>
      <protection locked="true" hidden="false"/>
    </xf>
    <xf numFmtId="165" fontId="30" fillId="9" borderId="2" xfId="15" applyFont="true" applyBorder="true" applyAlignment="true" applyProtection="true">
      <alignment horizontal="left" vertical="bottom" textRotation="0" wrapText="false" indent="0" shrinkToFit="false" readingOrder="1"/>
      <protection locked="true" hidden="false"/>
    </xf>
    <xf numFmtId="168" fontId="5" fillId="9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9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center" textRotation="14" wrapText="false" indent="0" shrinkToFit="false"/>
      <protection locked="true" hidden="false"/>
    </xf>
    <xf numFmtId="164" fontId="8" fillId="9" borderId="10" xfId="0" applyFont="true" applyBorder="true" applyAlignment="true" applyProtection="true">
      <alignment horizontal="left" vertical="bottom" textRotation="0" wrapText="false" indent="0" shrinkToFit="false" readingOrder="1"/>
      <protection locked="true" hidden="false"/>
    </xf>
    <xf numFmtId="164" fontId="30" fillId="9" borderId="0" xfId="0" applyFont="true" applyBorder="true" applyAlignment="true" applyProtection="true">
      <alignment horizontal="left" vertical="bottom" textRotation="0" wrapText="false" indent="0" shrinkToFit="false" readingOrder="1"/>
      <protection locked="true" hidden="false"/>
    </xf>
    <xf numFmtId="165" fontId="30" fillId="9" borderId="0" xfId="15" applyFont="true" applyBorder="true" applyAlignment="true" applyProtection="true">
      <alignment horizontal="left" vertical="bottom" textRotation="0" wrapText="false" indent="0" shrinkToFit="false" readingOrder="1"/>
      <protection locked="true" hidden="false"/>
    </xf>
    <xf numFmtId="168" fontId="5" fillId="9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9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9" borderId="12" xfId="0" applyFont="true" applyBorder="true" applyAlignment="true" applyProtection="true">
      <alignment horizontal="left" vertical="bottom" textRotation="0" wrapText="false" indent="0" shrinkToFit="false" readingOrder="1"/>
      <protection locked="true" hidden="false"/>
    </xf>
    <xf numFmtId="164" fontId="30" fillId="9" borderId="5" xfId="0" applyFont="true" applyBorder="true" applyAlignment="true" applyProtection="true">
      <alignment horizontal="left" vertical="center" textRotation="0" wrapText="false" indent="0" shrinkToFit="false" readingOrder="1"/>
      <protection locked="true" hidden="false"/>
    </xf>
    <xf numFmtId="168" fontId="5" fillId="9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32" fillId="9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3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2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36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28" fillId="0" borderId="0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0" fontId="35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6" fillId="10" borderId="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32" fillId="10" borderId="0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bottom" textRotation="0" wrapText="false" indent="0" shrinkToFit="false" readingOrder="2"/>
      <protection locked="true" hidden="false"/>
    </xf>
    <xf numFmtId="165" fontId="32" fillId="1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8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2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11" borderId="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3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1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3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5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32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32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1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9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9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3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9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9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2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1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1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2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2" fillId="12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5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1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0" fillId="1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1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1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1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2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7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4" fontId="5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58" fillId="1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5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14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5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5" fontId="12" fillId="14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14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0" fillId="5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1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13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58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14" borderId="1" xfId="0" applyFont="fals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32" fillId="0" borderId="11" xfId="0" applyFont="true" applyBorder="true" applyAlignment="true" applyProtection="true">
      <alignment horizontal="right" vertical="center" textRotation="9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4" borderId="1" xfId="0" applyFont="fals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5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1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14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9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9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5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5" borderId="7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5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2" fillId="5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8" fillId="11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73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7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7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7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5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7" fillId="5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5" borderId="1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5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5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36" fillId="5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5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6" fillId="15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0" fontId="7" fillId="5" borderId="1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0" fontId="30" fillId="5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5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0" fontId="7" fillId="16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4" fontId="79" fillId="0" borderId="0" xfId="0" applyFont="true" applyBorder="true" applyAlignment="true" applyProtection="true">
      <alignment horizontal="general" vertical="bottom" textRotation="0" wrapText="false" indent="0" shrinkToFit="false" readingOrder="1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 readingOrder="1"/>
      <protection locked="true" hidden="false"/>
    </xf>
    <xf numFmtId="172" fontId="80" fillId="0" borderId="0" xfId="0" applyFont="true" applyBorder="false" applyAlignment="true" applyProtection="true">
      <alignment horizontal="general" vertical="center" textRotation="0" wrapText="true" indent="0" shrinkToFit="false" readingOrder="1"/>
      <protection locked="true" hidden="false"/>
    </xf>
    <xf numFmtId="164" fontId="3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 readingOrder="1"/>
      <protection locked="true" hidden="false"/>
    </xf>
    <xf numFmtId="176" fontId="12" fillId="9" borderId="0" xfId="0" applyFont="true" applyBorder="true" applyAlignment="true" applyProtection="true">
      <alignment horizontal="general" vertical="top" textRotation="0" wrapText="true" indent="0" shrinkToFit="false" readingOrder="1"/>
      <protection locked="true" hidden="false"/>
    </xf>
    <xf numFmtId="176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74" fontId="79" fillId="0" borderId="0" xfId="0" applyFont="true" applyBorder="false" applyAlignment="true" applyProtection="true">
      <alignment horizontal="general" vertical="bottom" textRotation="0" wrapText="false" indent="0" shrinkToFit="false" readingOrder="1"/>
      <protection locked="true" hidden="false"/>
    </xf>
    <xf numFmtId="174" fontId="79" fillId="0" borderId="0" xfId="0" applyFont="true" applyBorder="true" applyAlignment="true" applyProtection="true">
      <alignment horizontal="right" vertical="bottom" textRotation="0" wrapText="false" indent="0" shrinkToFit="false" readingOrder="1"/>
      <protection locked="true" hidden="false"/>
    </xf>
    <xf numFmtId="176" fontId="3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81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6" fillId="17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4" fontId="12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77" fontId="12" fillId="6" borderId="0" xfId="0" applyFont="true" applyBorder="false" applyAlignment="true" applyProtection="true">
      <alignment horizontal="general" vertical="bottom" textRotation="0" wrapText="true" indent="0" shrinkToFit="false" readingOrder="1"/>
      <protection locked="true" hidden="false"/>
    </xf>
    <xf numFmtId="178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74" fontId="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4" fontId="32" fillId="0" borderId="0" xfId="0" applyFont="true" applyBorder="false" applyAlignment="true" applyProtection="true">
      <alignment horizontal="general" vertical="top" textRotation="0" wrapText="false" indent="0" shrinkToFit="true"/>
      <protection locked="true" hidden="false"/>
    </xf>
    <xf numFmtId="170" fontId="32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74" fontId="2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67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2" fillId="6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5" fillId="1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2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70" fontId="82" fillId="6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32" fillId="0" borderId="0" xfId="0" applyFont="true" applyBorder="true" applyAlignment="true" applyProtection="true">
      <alignment horizontal="left" vertical="top" textRotation="0" wrapText="false" indent="0" shrinkToFit="true"/>
      <protection locked="true" hidden="false"/>
    </xf>
    <xf numFmtId="172" fontId="12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16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0" fillId="6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4" fontId="27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79" fontId="0" fillId="6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4" fontId="8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74" fontId="12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8" fontId="0" fillId="7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2" fillId="1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79" fontId="0" fillId="7" borderId="0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80" fontId="0" fillId="0" borderId="0" xfId="0" applyFont="false" applyBorder="false" applyAlignment="true" applyProtection="true">
      <alignment horizontal="center" vertical="top" textRotation="0" wrapText="false" indent="0" shrinkToFit="false"/>
      <protection locked="true" hidden="false"/>
    </xf>
    <xf numFmtId="178" fontId="0" fillId="0" borderId="0" xfId="0" applyFont="false" applyBorder="false" applyAlignment="true" applyProtection="true">
      <alignment horizontal="center" vertical="top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7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32" fillId="1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7" fontId="0" fillId="6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left" vertical="bottom" textRotation="0" wrapText="true" indent="15" shrinkToFit="false"/>
      <protection locked="true" hidden="false"/>
    </xf>
    <xf numFmtId="174" fontId="79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6" fontId="0" fillId="9" borderId="0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76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74" fontId="32" fillId="5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2" fillId="5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4" fontId="12" fillId="18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4" fontId="12" fillId="5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56" fillId="5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9" fontId="87" fillId="9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8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9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9" fillId="0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27" fillId="6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32" fillId="9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72" fontId="32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32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2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7" borderId="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72" fontId="32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9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27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9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1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5" fillId="19" borderId="22" xfId="0" applyFont="true" applyBorder="true" applyAlignment="true" applyProtection="true">
      <alignment horizontal="center" vertical="center" textRotation="30" wrapText="true" indent="0" shrinkToFit="false"/>
      <protection locked="true" hidden="false"/>
    </xf>
    <xf numFmtId="164" fontId="96" fillId="2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7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7" fillId="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8" fillId="8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8" fillId="8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8" fillId="5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8" fillId="5" borderId="2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74" fontId="98" fillId="0" borderId="25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74" fontId="99" fillId="0" borderId="2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8" fillId="0" borderId="2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0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2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9" fillId="0" borderId="2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3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6" fillId="0" borderId="3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0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0" fillId="0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19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8" fillId="0" borderId="25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103" fillId="0" borderId="35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0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3" fillId="0" borderId="2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0" fillId="0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4" fillId="0" borderId="2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8" fillId="0" borderId="4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3" fillId="0" borderId="44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0" fillId="0" borderId="4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3" fillId="0" borderId="46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1" fillId="0" borderId="3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98" fillId="8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8" fillId="5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8" fillId="5" borderId="4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3" fillId="0" borderId="35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0" fillId="0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4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3" fillId="0" borderId="26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0" fillId="0" borderId="5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5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5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5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8" fillId="0" borderId="5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0" fillId="0" borderId="5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0" fillId="0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0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8" fillId="0" borderId="58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103" fillId="0" borderId="11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0" fillId="0" borderId="5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8" fillId="0" borderId="6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0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8" fillId="0" borderId="2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0" fillId="0" borderId="6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26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6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19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8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98" fillId="0" borderId="3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7" fillId="0" borderId="11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0" fillId="0" borderId="6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44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97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7" fillId="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7" fillId="0" borderId="11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106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8" fillId="9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0" fillId="0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98" fillId="0" borderId="11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4" fontId="98" fillId="0" borderId="70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0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0" fillId="0" borderId="7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1" fillId="0" borderId="73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7" fillId="0" borderId="74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100" fillId="0" borderId="7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1" fillId="0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7" fillId="0" borderId="0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10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  <cellStyle name="Excel Built-in Followed Hyperlink" xfId="21"/>
  </cellStyles>
  <dxfs count="111">
    <dxf>
      <font>
        <name val="Arial"/>
        <charset val="1"/>
        <family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1"/>
        <i val="0"/>
      </font>
      <fill>
        <patternFill>
          <bgColor rgb="FFFF0000"/>
        </patternFill>
      </fill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ont>
        <name val="Arial"/>
        <charset val="1"/>
        <family val="0"/>
      </font>
    </dxf>
    <dxf>
      <fill>
        <patternFill>
          <bgColor rgb="FFFF0000"/>
        </patternFill>
      </fill>
    </dxf>
    <dxf>
      <font>
        <color rgb="FFFFFFFF"/>
      </font>
    </dxf>
    <dxf>
      <font>
        <color rgb="FFFFFFFF"/>
      </font>
      <fill>
        <patternFill>
          <bgColor rgb="FFFFFFFF"/>
        </patternFill>
      </fill>
    </dxf>
    <dxf>
      <font>
        <color rgb="FFFFFFFF"/>
      </font>
    </dxf>
    <dxf>
      <font>
        <color rgb="FF99CC00"/>
      </font>
      <fill>
        <patternFill>
          <bgColor rgb="FF99CC00"/>
        </patternFill>
      </fill>
    </dxf>
    <dxf>
      <font>
        <b val="1"/>
        <i val="0"/>
      </font>
      <fill>
        <patternFill>
          <bgColor rgb="FFFF0000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</dxf>
    <dxf>
      <font>
        <color rgb="FF99CC00"/>
      </font>
      <fill>
        <patternFill>
          <bgColor rgb="FF99CC00"/>
        </patternFill>
      </fill>
    </dxf>
    <dxf>
      <font>
        <b val="1"/>
        <i val="0"/>
      </font>
      <fill>
        <patternFill>
          <bgColor rgb="FFFF0000"/>
        </patternFill>
      </fill>
    </dxf>
    <dxf>
      <font>
        <color rgb="FFFFFFFF"/>
      </font>
    </dxf>
    <dxf>
      <font>
        <b val="1"/>
        <i val="0"/>
      </font>
      <fill>
        <patternFill>
          <bgColor rgb="FFFF0000"/>
        </patternFill>
      </fill>
    </dxf>
    <dxf>
      <font>
        <b val="1"/>
        <i val="0"/>
      </font>
      <fill>
        <patternFill>
          <bgColor rgb="FFFF0000"/>
        </patternFill>
      </fill>
    </dxf>
    <dxf>
      <font>
        <color rgb="FFFFFFFF"/>
      </font>
    </dxf>
    <dxf>
      <font>
        <color rgb="FFFFFFFF"/>
      </font>
    </dxf>
    <dxf>
      <fill>
        <patternFill>
          <bgColor rgb="FF99CC00"/>
        </patternFill>
      </fill>
    </dxf>
    <dxf>
      <font>
        <b val="1"/>
        <i val="0"/>
      </font>
      <fill>
        <patternFill>
          <bgColor rgb="FFCCFFFF"/>
        </patternFill>
      </fill>
    </dxf>
    <dxf>
      <font>
        <color rgb="FFFFFFFF"/>
      </font>
    </dxf>
    <dxf>
      <font>
        <color rgb="FF99CC00"/>
      </font>
      <fill>
        <patternFill>
          <bgColor rgb="FF99CC00"/>
        </patternFill>
      </fill>
    </dxf>
    <dxf>
      <font>
        <b val="1"/>
        <i val="0"/>
      </font>
      <fill>
        <patternFill>
          <bgColor rgb="FFCCFFFF"/>
        </patternFill>
      </fill>
    </dxf>
    <dxf>
      <font>
        <color rgb="FFFFFFFF"/>
      </font>
    </dxf>
    <dxf>
      <fill>
        <patternFill>
          <bgColor rgb="FF99CC00"/>
        </patternFill>
      </fill>
    </dxf>
    <dxf>
      <font>
        <b val="1"/>
        <i val="0"/>
      </font>
      <fill>
        <patternFill>
          <bgColor rgb="FFFFFFFF"/>
        </patternFill>
      </fill>
    </dxf>
    <dxf>
      <font>
        <color rgb="FFFFFFFF"/>
      </font>
    </dxf>
    <dxf>
      <font>
        <color rgb="FF99CC00"/>
      </font>
      <fill>
        <patternFill>
          <bgColor rgb="FF99CC00"/>
        </patternFill>
      </fill>
    </dxf>
    <dxf>
      <font>
        <b val="1"/>
        <i val="0"/>
      </font>
      <fill>
        <patternFill>
          <bgColor rgb="FFCCFFFF"/>
        </patternFill>
      </fill>
    </dxf>
    <dxf>
      <font>
        <color rgb="FFFFFFFF"/>
      </font>
    </dxf>
    <dxf>
      <font>
        <color rgb="FF99CC00"/>
      </font>
      <fill>
        <patternFill>
          <bgColor rgb="FF99CC00"/>
        </patternFill>
      </fill>
    </dxf>
    <dxf>
      <font>
        <b val="1"/>
        <i val="0"/>
      </font>
      <fill>
        <patternFill>
          <bgColor rgb="FFCCFFFF"/>
        </patternFill>
      </fill>
    </dxf>
    <dxf>
      <font>
        <b val="1"/>
        <i val="0"/>
        <color rgb="FFFFFFFF"/>
      </font>
      <fill>
        <patternFill>
          <bgColor rgb="FFFFFFFF"/>
        </patternFill>
      </fill>
    </dxf>
    <dxf>
      <font>
        <b val="1"/>
        <i val="0"/>
      </font>
      <fill>
        <patternFill>
          <bgColor rgb="FFFF0000"/>
        </patternFill>
      </fill>
    </dxf>
    <dxf>
      <font>
        <color rgb="FFFFFFFF"/>
      </font>
    </dxf>
    <dxf>
      <font>
        <color rgb="FFFFFFFF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CCFFFF"/>
        </patternFill>
      </fill>
    </dxf>
    <dxf>
      <font>
        <b val="1"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ont>
        <b val="1"/>
        <i val="0"/>
      </font>
      <fill>
        <patternFill>
          <bgColor rgb="FFFF0000"/>
        </patternFill>
      </fill>
    </dxf>
    <dxf>
      <font>
        <color rgb="FFFFFFFF"/>
      </font>
    </dxf>
    <dxf>
      <font>
        <b val="1"/>
        <i val="0"/>
      </font>
      <fill>
        <patternFill>
          <bgColor rgb="FFFF0000"/>
        </patternFill>
      </fill>
    </dxf>
    <dxf>
      <font>
        <color rgb="FFFFFFFF"/>
      </font>
    </dxf>
    <dxf>
      <font>
        <b val="1"/>
        <i val="0"/>
      </font>
      <fill>
        <patternFill>
          <bgColor rgb="FFFF0000"/>
        </patternFill>
      </fill>
    </dxf>
    <dxf>
      <font>
        <color rgb="FFFFFFFF"/>
      </font>
    </dxf>
    <dxf>
      <font>
        <b val="1"/>
        <i val="0"/>
      </font>
      <fill>
        <patternFill>
          <bgColor rgb="FFFF0000"/>
        </patternFill>
      </fill>
    </dxf>
    <dxf>
      <font>
        <color rgb="FFFFFFFF"/>
      </font>
    </dxf>
    <dxf>
      <font>
        <b val="1"/>
        <i val="0"/>
      </font>
      <fill>
        <patternFill>
          <bgColor rgb="FFFF0000"/>
        </patternFill>
      </fill>
    </dxf>
    <dxf>
      <font>
        <color rgb="FFFFFFFF"/>
      </font>
    </dxf>
    <dxf>
      <font>
        <b val="1"/>
        <i val="0"/>
      </font>
      <fill>
        <patternFill>
          <bgColor rgb="FFFF0000"/>
        </patternFill>
      </fill>
    </dxf>
    <dxf>
      <font>
        <color rgb="FFFFFFFF"/>
      </font>
    </dxf>
    <dxf>
      <font>
        <b val="1"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1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1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b val="1"/>
        <i val="0"/>
      </font>
      <fill>
        <patternFill>
          <bgColor rgb="FFFF0000"/>
        </patternFill>
      </fill>
    </dxf>
    <dxf>
      <font>
        <b val="1"/>
        <i val="0"/>
      </font>
      <fill>
        <patternFill>
          <bgColor rgb="FFFF0000"/>
        </patternFill>
      </fill>
    </dxf>
    <dxf>
      <font>
        <b val="1"/>
        <i val="0"/>
      </font>
      <fill>
        <patternFill>
          <bgColor rgb="FFFFCC00"/>
        </patternFill>
      </fill>
    </dxf>
    <dxf>
      <font>
        <b val="1"/>
        <i val="0"/>
      </font>
      <fill>
        <patternFill>
          <bgColor rgb="FF99CC00"/>
        </patternFill>
      </fill>
    </dxf>
    <dxf>
      <font>
        <b val="1"/>
        <i val="0"/>
      </font>
      <fill>
        <patternFill>
          <bgColor rgb="FFFF0000"/>
        </patternFill>
      </fill>
    </dxf>
    <dxf>
      <font>
        <b val="1"/>
        <i val="0"/>
      </font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CCFFFF"/>
        </patternFill>
      </fill>
    </dxf>
    <dxf>
      <font>
        <color rgb="FFFFFFFF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ill>
        <patternFill>
          <bgColor rgb="FFCCFFFF"/>
        </patternFill>
      </fill>
    </dxf>
    <dxf>
      <font>
        <color rgb="FFFFFFFF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color rgb="FFFFFFFF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color rgb="FFFFFFFF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1"/>
        <i val="0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92D050"/>
      <rgbColor rgb="FFCCC1DA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FFDBB6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8000"/>
      <rgbColor rgb="FF666699"/>
      <rgbColor rgb="FFC4BD9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0</xdr:colOff>
      <xdr:row>4</xdr:row>
      <xdr:rowOff>0</xdr:rowOff>
    </xdr:from>
    <xdr:to>
      <xdr:col>3</xdr:col>
      <xdr:colOff>768960</xdr:colOff>
      <xdr:row>4</xdr:row>
      <xdr:rowOff>305640</xdr:rowOff>
    </xdr:to>
    <xdr:sp>
      <xdr:nvSpPr>
        <xdr:cNvPr id="0" name="CustomShape 1"/>
        <xdr:cNvSpPr/>
      </xdr:nvSpPr>
      <xdr:spPr>
        <a:xfrm>
          <a:off x="1273680" y="670680"/>
          <a:ext cx="2084040" cy="305640"/>
        </a:xfrm>
        <a:prstGeom prst="rect">
          <a:avLst/>
        </a:prstGeom>
        <a:noFill/>
        <a:ln w="9360">
          <a:noFill/>
        </a:ln>
        <a:effectLst>
          <a:outerShdw algn="ctr" dir="2700000" dist="106914" rotWithShape="0">
            <a:srgbClr val="808080">
              <a:alpha val="50000"/>
            </a:srgbClr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171360</xdr:colOff>
      <xdr:row>98</xdr:row>
      <xdr:rowOff>81360</xdr:rowOff>
    </xdr:from>
    <xdr:to>
      <xdr:col>8</xdr:col>
      <xdr:colOff>267840</xdr:colOff>
      <xdr:row>101</xdr:row>
      <xdr:rowOff>48600</xdr:rowOff>
    </xdr:to>
    <xdr:sp>
      <xdr:nvSpPr>
        <xdr:cNvPr id="1" name="CustomShape 1"/>
        <xdr:cNvSpPr/>
      </xdr:nvSpPr>
      <xdr:spPr>
        <a:xfrm>
          <a:off x="2991960" y="18072720"/>
          <a:ext cx="96480" cy="470160"/>
        </a:xfrm>
        <a:prstGeom prst="rightBrace">
          <a:avLst>
            <a:gd name="adj1" fmla="val 42361"/>
            <a:gd name="adj2" fmla="val 50000"/>
          </a:avLst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30</xdr:col>
      <xdr:colOff>48240</xdr:colOff>
      <xdr:row>49</xdr:row>
      <xdr:rowOff>162720</xdr:rowOff>
    </xdr:from>
    <xdr:to>
      <xdr:col>33</xdr:col>
      <xdr:colOff>515880</xdr:colOff>
      <xdr:row>51</xdr:row>
      <xdr:rowOff>153360</xdr:rowOff>
    </xdr:to>
    <xdr:sp>
      <xdr:nvSpPr>
        <xdr:cNvPr id="2" name="CustomShape 1"/>
        <xdr:cNvSpPr/>
      </xdr:nvSpPr>
      <xdr:spPr>
        <a:xfrm>
          <a:off x="9967680" y="2317320"/>
          <a:ext cx="2397240" cy="371520"/>
        </a:xfrm>
        <a:prstGeom prst="rect">
          <a:avLst/>
        </a:prstGeom>
        <a:solidFill>
          <a:srgbClr val="ff9900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 anchor="t">
          <a:noAutofit/>
        </a:bodyPr>
        <a:p>
          <a:pPr algn="ctr" rtl="1">
            <a:lnSpc>
              <a:spcPct val="100000"/>
            </a:lnSpc>
          </a:pPr>
          <a:r>
            <a:rPr b="1" lang="it-IT" sz="1000" strike="noStrike" u="none">
              <a:solidFill>
                <a:srgbClr val="000000"/>
              </a:solidFill>
              <a:uFillTx/>
              <a:latin typeface="Arial"/>
            </a:rPr>
            <a:t>Le celle arancioni</a:t>
          </a:r>
          <a:r>
            <a:rPr b="1" lang="it-IT" sz="1000" strike="noStrike" u="none">
              <a:solidFill>
                <a:srgbClr val="000000"/>
              </a:solidFill>
              <a:uFillTx/>
              <a:latin typeface="Arial"/>
            </a:rPr>
            <a:t> </a:t>
          </a:r>
          <a:endParaRPr b="0" lang="it-IT" sz="1000" strike="noStrike" u="none">
            <a:uFillTx/>
            <a:latin typeface="Times New Roman"/>
          </a:endParaRPr>
        </a:p>
        <a:p>
          <a:pPr algn="ctr" rtl="1">
            <a:lnSpc>
              <a:spcPct val="100000"/>
            </a:lnSpc>
          </a:pPr>
          <a:r>
            <a:rPr b="1" lang="it-IT" sz="1000" strike="noStrike" u="sng">
              <a:solidFill>
                <a:srgbClr val="000000"/>
              </a:solidFill>
              <a:uFillTx/>
              <a:latin typeface="Arial"/>
            </a:rPr>
            <a:t>possono essere riempite</a:t>
          </a:r>
          <a:endParaRPr b="0" lang="it-IT" sz="1000" strike="noStrike" u="none">
            <a:uFillTx/>
            <a:latin typeface="Times New Roman"/>
          </a:endParaRPr>
        </a:p>
      </xdr:txBody>
    </xdr:sp>
    <xdr:clientData/>
  </xdr:twoCellAnchor>
  <xdr:twoCellAnchor editAs="twoCell">
    <xdr:from>
      <xdr:col>30</xdr:col>
      <xdr:colOff>48240</xdr:colOff>
      <xdr:row>46</xdr:row>
      <xdr:rowOff>76320</xdr:rowOff>
    </xdr:from>
    <xdr:to>
      <xdr:col>33</xdr:col>
      <xdr:colOff>515880</xdr:colOff>
      <xdr:row>48</xdr:row>
      <xdr:rowOff>68400</xdr:rowOff>
    </xdr:to>
    <xdr:sp>
      <xdr:nvSpPr>
        <xdr:cNvPr id="3" name="CustomShape 1"/>
        <xdr:cNvSpPr/>
      </xdr:nvSpPr>
      <xdr:spPr>
        <a:xfrm>
          <a:off x="9967680" y="1659240"/>
          <a:ext cx="2397240" cy="373320"/>
        </a:xfrm>
        <a:prstGeom prst="rect">
          <a:avLst/>
        </a:prstGeom>
        <a:solidFill>
          <a:srgbClr val="ff0000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23040" bIns="0" anchor="t">
          <a:noAutofit/>
        </a:bodyPr>
        <a:p>
          <a:pPr algn="ctr" rtl="1">
            <a:lnSpc>
              <a:spcPct val="100000"/>
            </a:lnSpc>
          </a:pPr>
          <a:r>
            <a:rPr b="1" lang="it-IT" sz="1000" strike="noStrike" u="none">
              <a:solidFill>
                <a:srgbClr val="000000"/>
              </a:solidFill>
              <a:uFillTx/>
              <a:latin typeface="Arial"/>
            </a:rPr>
            <a:t>Le celle rosse</a:t>
          </a:r>
          <a:r>
            <a:rPr b="1" lang="it-IT" sz="1000" strike="noStrike" u="none">
              <a:solidFill>
                <a:srgbClr val="000000"/>
              </a:solidFill>
              <a:uFillTx/>
              <a:latin typeface="Arial"/>
            </a:rPr>
            <a:t> </a:t>
          </a:r>
          <a:endParaRPr b="0" lang="it-IT" sz="1000" strike="noStrike" u="none">
            <a:uFillTx/>
            <a:latin typeface="Times New Roman"/>
          </a:endParaRPr>
        </a:p>
        <a:p>
          <a:pPr algn="ctr" rtl="1">
            <a:lnSpc>
              <a:spcPct val="100000"/>
            </a:lnSpc>
          </a:pPr>
          <a:r>
            <a:rPr b="1" lang="it-IT" sz="1000" strike="noStrike" u="sng">
              <a:solidFill>
                <a:srgbClr val="000000"/>
              </a:solidFill>
              <a:uFillTx/>
              <a:latin typeface="Arial"/>
            </a:rPr>
            <a:t>devono essere riempite</a:t>
          </a:r>
          <a:endParaRPr b="0" lang="it-IT" sz="1000" strike="noStrike" u="none"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219600</xdr:colOff>
      <xdr:row>0</xdr:row>
      <xdr:rowOff>9360</xdr:rowOff>
    </xdr:from>
    <xdr:to>
      <xdr:col>5</xdr:col>
      <xdr:colOff>402120</xdr:colOff>
      <xdr:row>5</xdr:row>
      <xdr:rowOff>46440</xdr:rowOff>
    </xdr:to>
    <xdr:pic>
      <xdr:nvPicPr>
        <xdr:cNvPr id="4" name="Picture 19" descr=""/>
        <xdr:cNvPicPr/>
      </xdr:nvPicPr>
      <xdr:blipFill>
        <a:blip r:embed="rId1"/>
        <a:stretch/>
      </xdr:blipFill>
      <xdr:spPr>
        <a:xfrm>
          <a:off x="2574720" y="9360"/>
          <a:ext cx="825840" cy="93672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360</xdr:colOff>
      <xdr:row>1</xdr:row>
      <xdr:rowOff>360</xdr:rowOff>
    </xdr:from>
    <xdr:to>
      <xdr:col>6</xdr:col>
      <xdr:colOff>1171440</xdr:colOff>
      <xdr:row>141</xdr:row>
      <xdr:rowOff>108360</xdr:rowOff>
    </xdr:to>
    <xdr:sp>
      <xdr:nvSpPr>
        <xdr:cNvPr id="5" name="CustomShape 1"/>
        <xdr:cNvSpPr/>
      </xdr:nvSpPr>
      <xdr:spPr>
        <a:xfrm>
          <a:off x="313560" y="168120"/>
          <a:ext cx="7107480" cy="28182960"/>
        </a:xfrm>
        <a:prstGeom prst="rect">
          <a:avLst/>
        </a:prstGeom>
        <a:noFill/>
        <a:ln w="9360">
          <a:noFill/>
        </a:ln>
        <a:effectLst>
          <a:outerShdw algn="ctr" dir="2700000" dist="106914" rotWithShape="0">
            <a:srgbClr val="808080">
              <a:alpha val="50000"/>
            </a:srgbClr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360</xdr:colOff>
      <xdr:row>1</xdr:row>
      <xdr:rowOff>360</xdr:rowOff>
    </xdr:from>
    <xdr:to>
      <xdr:col>6</xdr:col>
      <xdr:colOff>1171440</xdr:colOff>
      <xdr:row>141</xdr:row>
      <xdr:rowOff>108360</xdr:rowOff>
    </xdr:to>
    <xdr:sp>
      <xdr:nvSpPr>
        <xdr:cNvPr id="6" name="CustomShape 1"/>
        <xdr:cNvSpPr/>
      </xdr:nvSpPr>
      <xdr:spPr>
        <a:xfrm>
          <a:off x="313560" y="168120"/>
          <a:ext cx="7107480" cy="28182960"/>
        </a:xfrm>
        <a:prstGeom prst="rect">
          <a:avLst/>
        </a:prstGeom>
        <a:noFill/>
        <a:ln w="9360">
          <a:noFill/>
        </a:ln>
        <a:effectLst>
          <a:outerShdw algn="ctr" dir="2700000" dist="106914" rotWithShape="0">
            <a:srgbClr val="808080">
              <a:alpha val="50000"/>
            </a:srgbClr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360</xdr:colOff>
      <xdr:row>1</xdr:row>
      <xdr:rowOff>360</xdr:rowOff>
    </xdr:from>
    <xdr:to>
      <xdr:col>6</xdr:col>
      <xdr:colOff>1171440</xdr:colOff>
      <xdr:row>141</xdr:row>
      <xdr:rowOff>108360</xdr:rowOff>
    </xdr:to>
    <xdr:sp>
      <xdr:nvSpPr>
        <xdr:cNvPr id="7" name="CustomShape 1"/>
        <xdr:cNvSpPr/>
      </xdr:nvSpPr>
      <xdr:spPr>
        <a:xfrm>
          <a:off x="313560" y="168120"/>
          <a:ext cx="7107480" cy="28182960"/>
        </a:xfrm>
        <a:prstGeom prst="rect">
          <a:avLst/>
        </a:prstGeom>
        <a:noFill/>
        <a:ln w="9360">
          <a:noFill/>
        </a:ln>
        <a:effectLst>
          <a:outerShdw algn="ctr" dir="2700000" dist="106914" rotWithShape="0">
            <a:srgbClr val="808080">
              <a:alpha val="50000"/>
            </a:srgbClr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360</xdr:colOff>
      <xdr:row>1</xdr:row>
      <xdr:rowOff>360</xdr:rowOff>
    </xdr:from>
    <xdr:to>
      <xdr:col>6</xdr:col>
      <xdr:colOff>1171440</xdr:colOff>
      <xdr:row>141</xdr:row>
      <xdr:rowOff>108360</xdr:rowOff>
    </xdr:to>
    <xdr:sp>
      <xdr:nvSpPr>
        <xdr:cNvPr id="8" name="CustomShape 1"/>
        <xdr:cNvSpPr/>
      </xdr:nvSpPr>
      <xdr:spPr>
        <a:xfrm>
          <a:off x="313560" y="168120"/>
          <a:ext cx="7107480" cy="28182960"/>
        </a:xfrm>
        <a:prstGeom prst="rect">
          <a:avLst/>
        </a:prstGeom>
        <a:noFill/>
        <a:ln w="9360">
          <a:noFill/>
        </a:ln>
        <a:effectLst>
          <a:outerShdw algn="ctr" dir="2700000" dist="106914" rotWithShape="0">
            <a:srgbClr val="808080">
              <a:alpha val="50000"/>
            </a:srgbClr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360</xdr:colOff>
      <xdr:row>1</xdr:row>
      <xdr:rowOff>360</xdr:rowOff>
    </xdr:from>
    <xdr:to>
      <xdr:col>6</xdr:col>
      <xdr:colOff>1171440</xdr:colOff>
      <xdr:row>141</xdr:row>
      <xdr:rowOff>108360</xdr:rowOff>
    </xdr:to>
    <xdr:sp>
      <xdr:nvSpPr>
        <xdr:cNvPr id="9" name="CustomShape 1"/>
        <xdr:cNvSpPr/>
      </xdr:nvSpPr>
      <xdr:spPr>
        <a:xfrm>
          <a:off x="313560" y="168120"/>
          <a:ext cx="7107480" cy="28182960"/>
        </a:xfrm>
        <a:prstGeom prst="rect">
          <a:avLst/>
        </a:prstGeom>
        <a:noFill/>
        <a:ln w="9360">
          <a:noFill/>
        </a:ln>
        <a:effectLst>
          <a:outerShdw algn="ctr" dir="2700000" dist="106914" rotWithShape="0">
            <a:srgbClr val="808080">
              <a:alpha val="50000"/>
            </a:srgbClr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hyperlink" Target="http://www.comune.moncalieri.to.it/flex/cm/pages/ServeBLOB.php/L/IT/IDPagina/3453" TargetMode="External"/><Relationship Id="rId3" Type="http://schemas.openxmlformats.org/officeDocument/2006/relationships/drawing" Target="../drawings/drawing4.xml"/><Relationship Id="rId4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D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390625" defaultRowHeight="13.2" zeroHeight="false" outlineLevelRow="0" outlineLevelCol="0"/>
  <cols>
    <col collapsed="false" customWidth="true" hidden="false" outlineLevel="0" max="3" min="3" style="1" width="18.66"/>
    <col collapsed="false" customWidth="true" hidden="false" outlineLevel="0" max="4" min="4" style="1" width="11.11"/>
  </cols>
  <sheetData>
    <row r="5" customFormat="false" ht="24.6" hidden="false" customHeight="false" outlineLevel="0" collapsed="false">
      <c r="C5" s="2"/>
      <c r="D5" s="2"/>
    </row>
  </sheetData>
  <sheetProtection algorithmName="SHA-512" hashValue="ZY9qFVStzlF3i1r4tEmV4+Xevpg/dg4TJufkHPnKvcr9uLEJNEwd3XYh8j2EhKibxhVPjhw3oigRPgabgnbn3Q==" saltValue="7iJJRjM1ECTFz+Gxp/lKJg==" spinCount="100000" sheet="true" objects="true" scenarios="true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10"/>
  <sheetViews>
    <sheetView showFormulas="false" showGridLines="false" showRowColHeaders="true" showZeros="true" rightToLeft="false" tabSelected="false" showOutlineSymbols="true" defaultGridColor="true" view="normal" topLeftCell="A53" colorId="64" zoomScale="100" zoomScaleNormal="100" zoomScalePageLayoutView="100" workbookViewId="0">
      <selection pane="topLeft" activeCell="E92" activeCellId="0" sqref="E92"/>
    </sheetView>
  </sheetViews>
  <sheetFormatPr defaultColWidth="9.625" defaultRowHeight="13.2" zeroHeight="false" outlineLevelRow="0" outlineLevelCol="0"/>
  <cols>
    <col collapsed="false" customWidth="true" hidden="false" outlineLevel="0" max="1" min="1" style="1" width="2.57"/>
    <col collapsed="false" customWidth="true" hidden="false" outlineLevel="0" max="2" min="2" style="3" width="11.57"/>
    <col collapsed="false" customWidth="true" hidden="false" outlineLevel="0" max="3" min="3" style="3" width="7.67"/>
    <col collapsed="false" customWidth="true" hidden="false" outlineLevel="0" max="4" min="4" style="3" width="2"/>
    <col collapsed="false" customWidth="true" hidden="false" outlineLevel="0" max="5" min="5" style="3" width="7.67"/>
    <col collapsed="false" customWidth="true" hidden="false" outlineLevel="0" max="6" min="6" style="3" width="2"/>
    <col collapsed="false" customWidth="true" hidden="false" outlineLevel="0" max="7" min="7" style="3" width="5.66"/>
    <col collapsed="false" customWidth="true" hidden="false" outlineLevel="0" max="8" min="8" style="3" width="0.89"/>
    <col collapsed="false" customWidth="true" hidden="false" outlineLevel="0" max="9" min="9" style="3" width="8.89"/>
    <col collapsed="false" customWidth="true" hidden="false" outlineLevel="0" max="11" min="10" style="3" width="5.66"/>
    <col collapsed="false" customWidth="true" hidden="false" outlineLevel="0" max="12" min="12" style="4" width="18.66"/>
    <col collapsed="false" customWidth="true" hidden="false" outlineLevel="0" max="13" min="13" style="3" width="4.44"/>
    <col collapsed="false" customWidth="true" hidden="false" outlineLevel="0" max="14" min="14" style="3" width="17.67"/>
    <col collapsed="false" customWidth="true" hidden="false" outlineLevel="0" max="15" min="15" style="3" width="20.45"/>
    <col collapsed="false" customWidth="true" hidden="false" outlineLevel="0" max="16" min="16" style="3" width="7.67"/>
    <col collapsed="false" customWidth="true" hidden="false" outlineLevel="0" max="17" min="17" style="5" width="10.58"/>
    <col collapsed="false" customWidth="true" hidden="true" outlineLevel="0" max="18" min="18" style="1" width="10.12"/>
    <col collapsed="false" customWidth="true" hidden="true" outlineLevel="0" max="19" min="19" style="3" width="143.89"/>
    <col collapsed="false" customWidth="true" hidden="false" outlineLevel="0" max="21" min="20" style="1" width="9.13"/>
    <col collapsed="false" customWidth="true" hidden="true" outlineLevel="0" max="23" min="22" style="1" width="9.13"/>
    <col collapsed="false" customWidth="true" hidden="false" outlineLevel="0" max="58" min="24" style="1" width="9.13"/>
  </cols>
  <sheetData>
    <row r="1" customFormat="false" ht="16.5" hidden="false" customHeight="true" outlineLevel="0" collapsed="false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7"/>
      <c r="Q1" s="7"/>
      <c r="T1" s="3"/>
      <c r="U1" s="8"/>
      <c r="V1" s="8"/>
      <c r="W1" s="8"/>
      <c r="X1" s="8"/>
    </row>
    <row r="2" customFormat="false" ht="15" hidden="false" customHeight="true" outlineLevel="0" collapsed="false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O2" s="1"/>
      <c r="P2" s="1"/>
      <c r="S2" s="10" t="s">
        <v>1</v>
      </c>
    </row>
    <row r="3" customFormat="false" ht="24.6" hidden="false" customHeight="true" outlineLevel="0" collapsed="false"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"/>
      <c r="P3" s="1"/>
    </row>
    <row r="4" customFormat="false" ht="7.2" hidden="false" customHeight="true" outlineLevel="0" collapsed="false">
      <c r="O4" s="1"/>
      <c r="P4" s="1"/>
      <c r="S4" s="1"/>
    </row>
    <row r="5" customFormat="false" ht="9" hidden="false" customHeight="true" outlineLevel="0" collapsed="false">
      <c r="C5" s="12"/>
      <c r="E5" s="12"/>
      <c r="F5" s="12"/>
      <c r="G5" s="13"/>
      <c r="H5" s="14"/>
      <c r="I5" s="14"/>
      <c r="J5" s="14"/>
      <c r="K5" s="14"/>
      <c r="O5" s="1"/>
      <c r="P5" s="1"/>
      <c r="S5" s="14"/>
    </row>
    <row r="6" customFormat="false" ht="13.2" hidden="false" customHeight="false" outlineLevel="0" collapsed="false">
      <c r="B6" s="15" t="s">
        <v>3</v>
      </c>
      <c r="C6" s="16"/>
      <c r="D6" s="16"/>
      <c r="E6" s="16"/>
      <c r="F6" s="16"/>
      <c r="G6" s="16"/>
      <c r="H6" s="16"/>
      <c r="I6" s="16"/>
      <c r="J6" s="16"/>
      <c r="K6" s="17" t="s">
        <v>4</v>
      </c>
      <c r="L6" s="17"/>
      <c r="M6" s="17"/>
      <c r="N6" s="17"/>
      <c r="O6" s="1"/>
      <c r="P6" s="1"/>
      <c r="S6" s="14" t="s">
        <v>5</v>
      </c>
    </row>
    <row r="7" customFormat="false" ht="15" hidden="false" customHeight="true" outlineLevel="0" collapsed="false">
      <c r="B7" s="18" t="s">
        <v>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O7" s="1"/>
      <c r="P7" s="1"/>
      <c r="R7" s="1" t="n">
        <f aca="false">IF($E$75=S7,1,0)</f>
        <v>1</v>
      </c>
      <c r="S7" s="19" t="s">
        <v>7</v>
      </c>
    </row>
    <row r="8" customFormat="false" ht="13.2" hidden="false" customHeight="false" outlineLevel="0" collapsed="false">
      <c r="B8" s="20" t="s">
        <v>8</v>
      </c>
      <c r="C8" s="20"/>
      <c r="D8" s="20"/>
      <c r="E8" s="20" t="s">
        <v>9</v>
      </c>
      <c r="F8" s="20"/>
      <c r="G8" s="21" t="s">
        <v>10</v>
      </c>
      <c r="H8" s="22"/>
      <c r="I8" s="23" t="s">
        <v>11</v>
      </c>
      <c r="J8" s="22"/>
      <c r="K8" s="24" t="s">
        <v>12</v>
      </c>
      <c r="L8" s="24"/>
      <c r="M8" s="22"/>
      <c r="N8" s="25" t="s">
        <v>13</v>
      </c>
      <c r="O8" s="1"/>
      <c r="P8" s="1"/>
      <c r="R8" s="1" t="n">
        <f aca="false">IF($E$75=S8,1,0)</f>
        <v>0</v>
      </c>
      <c r="S8" s="26" t="s">
        <v>14</v>
      </c>
    </row>
    <row r="9" customFormat="false" ht="13.2" hidden="false" customHeight="false" outlineLevel="0" collapsed="false">
      <c r="B9" s="27" t="s">
        <v>15</v>
      </c>
      <c r="C9" s="28" t="n">
        <v>14.05</v>
      </c>
      <c r="D9" s="29" t="s">
        <v>16</v>
      </c>
      <c r="E9" s="30" t="n">
        <v>1.155</v>
      </c>
      <c r="F9" s="30" t="s">
        <v>16</v>
      </c>
      <c r="G9" s="30" t="n">
        <v>0.8</v>
      </c>
      <c r="H9" s="30" t="s">
        <v>17</v>
      </c>
      <c r="I9" s="31" t="n">
        <v>12.98</v>
      </c>
      <c r="J9" s="32" t="s">
        <v>16</v>
      </c>
      <c r="K9" s="32" t="s">
        <v>18</v>
      </c>
      <c r="L9" s="33" t="n">
        <f aca="false">R8*E84</f>
        <v>0</v>
      </c>
      <c r="M9" s="34" t="s">
        <v>17</v>
      </c>
      <c r="N9" s="35" t="n">
        <f aca="false">I9*L9</f>
        <v>0</v>
      </c>
      <c r="O9" s="1"/>
      <c r="P9" s="1"/>
      <c r="R9" s="1" t="n">
        <f aca="false">IF($E$75=S9,1,0)</f>
        <v>0</v>
      </c>
      <c r="S9" s="26" t="s">
        <v>19</v>
      </c>
    </row>
    <row r="10" customFormat="false" ht="13.2" hidden="false" customHeight="false" outlineLevel="0" collapsed="false">
      <c r="B10" s="27" t="s">
        <v>20</v>
      </c>
      <c r="C10" s="28" t="n">
        <v>17.11</v>
      </c>
      <c r="D10" s="29" t="s">
        <v>16</v>
      </c>
      <c r="E10" s="30" t="n">
        <v>1.155</v>
      </c>
      <c r="F10" s="30" t="s">
        <v>16</v>
      </c>
      <c r="G10" s="30" t="n">
        <v>0.8</v>
      </c>
      <c r="H10" s="32" t="s">
        <v>17</v>
      </c>
      <c r="I10" s="28" t="n">
        <v>15.81</v>
      </c>
      <c r="J10" s="32" t="s">
        <v>16</v>
      </c>
      <c r="K10" s="32" t="s">
        <v>18</v>
      </c>
      <c r="L10" s="36" t="n">
        <f aca="false">R8*E86</f>
        <v>0</v>
      </c>
      <c r="M10" s="34" t="s">
        <v>17</v>
      </c>
      <c r="N10" s="35" t="n">
        <f aca="false">I10*L10</f>
        <v>0</v>
      </c>
      <c r="O10" s="1"/>
      <c r="P10" s="1"/>
      <c r="R10" s="1" t="n">
        <f aca="false">IF($E$75=S10,1,0)</f>
        <v>0</v>
      </c>
      <c r="S10" s="26" t="s">
        <v>21</v>
      </c>
    </row>
    <row r="11" customFormat="false" ht="16.8" hidden="false" customHeight="true" outlineLevel="0" collapsed="false">
      <c r="K11" s="29"/>
      <c r="L11" s="37"/>
      <c r="M11" s="29"/>
      <c r="O11" s="1"/>
      <c r="P11" s="1"/>
      <c r="R11" s="1" t="n">
        <f aca="false">IF($E$75=S11,1,0)</f>
        <v>0</v>
      </c>
      <c r="S11" s="26" t="s">
        <v>22</v>
      </c>
    </row>
    <row r="12" customFormat="false" ht="22.5" hidden="false" customHeight="true" outlineLevel="0" collapsed="false">
      <c r="B12" s="38" t="s">
        <v>23</v>
      </c>
      <c r="C12" s="38"/>
      <c r="D12" s="38"/>
      <c r="E12" s="38"/>
      <c r="F12" s="38"/>
      <c r="G12" s="38"/>
      <c r="H12" s="38"/>
      <c r="I12" s="39" t="s">
        <v>24</v>
      </c>
      <c r="J12" s="39"/>
      <c r="K12" s="39"/>
      <c r="L12" s="40" t="s">
        <v>25</v>
      </c>
      <c r="M12" s="40"/>
      <c r="N12" s="41"/>
      <c r="O12" s="1"/>
      <c r="P12" s="1"/>
      <c r="R12" s="1" t="n">
        <f aca="false">IF($E$75=S12,1,0)</f>
        <v>0</v>
      </c>
      <c r="S12" s="26" t="s">
        <v>26</v>
      </c>
    </row>
    <row r="13" customFormat="false" ht="15" hidden="false" customHeight="true" outlineLevel="0" collapsed="false">
      <c r="B13" s="18" t="s">
        <v>27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O13" s="1"/>
      <c r="P13" s="1"/>
      <c r="S13" s="26"/>
    </row>
    <row r="14" customFormat="false" ht="13.2" hidden="false" customHeight="false" outlineLevel="0" collapsed="false">
      <c r="B14" s="20" t="s">
        <v>8</v>
      </c>
      <c r="C14" s="20"/>
      <c r="D14" s="20"/>
      <c r="E14" s="20" t="s">
        <v>9</v>
      </c>
      <c r="F14" s="20"/>
      <c r="G14" s="21" t="s">
        <v>10</v>
      </c>
      <c r="H14" s="22"/>
      <c r="I14" s="23" t="s">
        <v>11</v>
      </c>
      <c r="J14" s="22"/>
      <c r="K14" s="24" t="s">
        <v>12</v>
      </c>
      <c r="L14" s="24"/>
      <c r="M14" s="22"/>
      <c r="N14" s="25" t="s">
        <v>13</v>
      </c>
      <c r="O14" s="1"/>
      <c r="P14" s="1"/>
      <c r="S14" s="26"/>
    </row>
    <row r="15" customFormat="false" ht="13.2" hidden="false" customHeight="false" outlineLevel="0" collapsed="false">
      <c r="B15" s="27" t="s">
        <v>15</v>
      </c>
      <c r="C15" s="28" t="n">
        <v>18.68</v>
      </c>
      <c r="D15" s="29" t="s">
        <v>16</v>
      </c>
      <c r="E15" s="30" t="n">
        <v>1.155</v>
      </c>
      <c r="F15" s="30" t="s">
        <v>16</v>
      </c>
      <c r="G15" s="30" t="n">
        <v>1</v>
      </c>
      <c r="H15" s="30" t="s">
        <v>17</v>
      </c>
      <c r="I15" s="31" t="n">
        <v>21.58</v>
      </c>
      <c r="J15" s="32" t="s">
        <v>16</v>
      </c>
      <c r="K15" s="32" t="s">
        <v>28</v>
      </c>
      <c r="L15" s="33" t="n">
        <f aca="false">R9*E84</f>
        <v>0</v>
      </c>
      <c r="M15" s="34" t="s">
        <v>17</v>
      </c>
      <c r="N15" s="35" t="n">
        <f aca="false">I15*L15</f>
        <v>0</v>
      </c>
      <c r="O15" s="1"/>
      <c r="P15" s="1"/>
      <c r="S15" s="26"/>
    </row>
    <row r="16" customFormat="false" ht="13.2" hidden="false" customHeight="false" outlineLevel="0" collapsed="false">
      <c r="B16" s="27" t="s">
        <v>20</v>
      </c>
      <c r="C16" s="28" t="n">
        <v>28.05</v>
      </c>
      <c r="D16" s="29" t="s">
        <v>16</v>
      </c>
      <c r="E16" s="30" t="n">
        <v>1.155</v>
      </c>
      <c r="F16" s="30" t="s">
        <v>16</v>
      </c>
      <c r="G16" s="30" t="n">
        <v>1</v>
      </c>
      <c r="H16" s="32" t="s">
        <v>17</v>
      </c>
      <c r="I16" s="28" t="n">
        <v>32.4</v>
      </c>
      <c r="J16" s="32" t="s">
        <v>16</v>
      </c>
      <c r="K16" s="32" t="s">
        <v>28</v>
      </c>
      <c r="L16" s="36" t="n">
        <f aca="false">R9*E86</f>
        <v>0</v>
      </c>
      <c r="M16" s="34" t="s">
        <v>17</v>
      </c>
      <c r="N16" s="35" t="n">
        <f aca="false">I16*L16</f>
        <v>0</v>
      </c>
      <c r="O16" s="1"/>
      <c r="P16" s="1"/>
      <c r="S16" s="26"/>
    </row>
    <row r="17" customFormat="false" ht="11.4" hidden="false" customHeight="true" outlineLevel="0" collapsed="false">
      <c r="B17" s="30"/>
      <c r="C17" s="28"/>
      <c r="D17" s="42"/>
      <c r="E17" s="43"/>
      <c r="F17" s="43"/>
      <c r="G17" s="43"/>
      <c r="H17" s="43"/>
      <c r="I17" s="43"/>
      <c r="J17" s="43"/>
      <c r="K17" s="43"/>
      <c r="L17" s="44"/>
      <c r="M17" s="45"/>
      <c r="N17" s="31"/>
      <c r="O17" s="1"/>
      <c r="P17" s="1"/>
      <c r="S17" s="26"/>
    </row>
    <row r="18" customFormat="false" ht="15" hidden="false" customHeight="true" outlineLevel="0" collapsed="false">
      <c r="B18" s="18" t="s">
        <v>29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O18" s="1"/>
      <c r="P18" s="1"/>
      <c r="S18" s="26" t="s">
        <v>30</v>
      </c>
    </row>
    <row r="19" customFormat="false" ht="13.2" hidden="false" customHeight="false" outlineLevel="0" collapsed="false">
      <c r="B19" s="20" t="s">
        <v>8</v>
      </c>
      <c r="C19" s="20"/>
      <c r="D19" s="20"/>
      <c r="E19" s="20" t="s">
        <v>9</v>
      </c>
      <c r="F19" s="20"/>
      <c r="G19" s="21" t="s">
        <v>10</v>
      </c>
      <c r="H19" s="22"/>
      <c r="I19" s="23" t="s">
        <v>11</v>
      </c>
      <c r="J19" s="22"/>
      <c r="K19" s="24" t="s">
        <v>12</v>
      </c>
      <c r="L19" s="24"/>
      <c r="M19" s="22"/>
      <c r="N19" s="25" t="s">
        <v>13</v>
      </c>
      <c r="O19" s="1"/>
      <c r="P19" s="1"/>
      <c r="R19" s="1" t="n">
        <f aca="false">IF($E$96=S19,1,0)</f>
        <v>1</v>
      </c>
      <c r="S19" s="46" t="s">
        <v>31</v>
      </c>
    </row>
    <row r="20" customFormat="false" ht="13.2" hidden="false" customHeight="false" outlineLevel="0" collapsed="false">
      <c r="B20" s="27" t="s">
        <v>15</v>
      </c>
      <c r="C20" s="28" t="n">
        <v>18.68</v>
      </c>
      <c r="D20" s="29" t="s">
        <v>16</v>
      </c>
      <c r="E20" s="30" t="n">
        <v>1.155</v>
      </c>
      <c r="F20" s="30" t="s">
        <v>16</v>
      </c>
      <c r="G20" s="30" t="n">
        <v>0.8</v>
      </c>
      <c r="H20" s="30" t="s">
        <v>17</v>
      </c>
      <c r="I20" s="31" t="n">
        <v>17.27</v>
      </c>
      <c r="J20" s="32" t="s">
        <v>16</v>
      </c>
      <c r="K20" s="32" t="s">
        <v>28</v>
      </c>
      <c r="L20" s="33" t="n">
        <f aca="false">R10*E84</f>
        <v>0</v>
      </c>
      <c r="M20" s="34" t="s">
        <v>17</v>
      </c>
      <c r="N20" s="35" t="n">
        <f aca="false">I20*L20</f>
        <v>0</v>
      </c>
      <c r="O20" s="1"/>
      <c r="P20" s="1"/>
      <c r="R20" s="1" t="n">
        <f aca="false">IF($E$96=S20,1,0)</f>
        <v>0</v>
      </c>
      <c r="S20" s="26" t="s">
        <v>32</v>
      </c>
    </row>
    <row r="21" customFormat="false" ht="13.2" hidden="false" customHeight="false" outlineLevel="0" collapsed="false">
      <c r="B21" s="27" t="s">
        <v>20</v>
      </c>
      <c r="C21" s="28" t="n">
        <v>28.05</v>
      </c>
      <c r="D21" s="29" t="s">
        <v>16</v>
      </c>
      <c r="E21" s="30" t="n">
        <v>1.155</v>
      </c>
      <c r="F21" s="30" t="s">
        <v>16</v>
      </c>
      <c r="G21" s="30" t="n">
        <v>0.8</v>
      </c>
      <c r="H21" s="32" t="s">
        <v>17</v>
      </c>
      <c r="I21" s="28" t="n">
        <v>25.92</v>
      </c>
      <c r="J21" s="32" t="s">
        <v>16</v>
      </c>
      <c r="K21" s="32" t="s">
        <v>28</v>
      </c>
      <c r="L21" s="36" t="n">
        <f aca="false">R10*E86</f>
        <v>0</v>
      </c>
      <c r="M21" s="34" t="s">
        <v>17</v>
      </c>
      <c r="N21" s="35" t="n">
        <f aca="false">I21*L21</f>
        <v>0</v>
      </c>
      <c r="O21" s="1"/>
      <c r="P21" s="1"/>
      <c r="R21" s="1" t="n">
        <f aca="false">IF($E$96=S21,1,0)</f>
        <v>0</v>
      </c>
      <c r="S21" s="26" t="s">
        <v>33</v>
      </c>
    </row>
    <row r="22" customFormat="false" ht="16.2" hidden="false" customHeight="true" outlineLevel="0" collapsed="false">
      <c r="B22" s="47"/>
      <c r="C22" s="28"/>
      <c r="D22" s="42"/>
      <c r="E22" s="43"/>
      <c r="F22" s="43"/>
      <c r="G22" s="43"/>
      <c r="H22" s="43"/>
      <c r="I22" s="43"/>
      <c r="J22" s="43"/>
      <c r="K22" s="43"/>
      <c r="L22" s="44"/>
      <c r="M22" s="45"/>
      <c r="N22" s="31"/>
      <c r="O22" s="1"/>
      <c r="P22" s="1"/>
      <c r="R22" s="1" t="n">
        <f aca="false">IF($E$96=S22,1,0)</f>
        <v>0</v>
      </c>
      <c r="S22" s="26" t="s">
        <v>34</v>
      </c>
    </row>
    <row r="23" customFormat="false" ht="22.5" hidden="false" customHeight="true" outlineLevel="0" collapsed="false">
      <c r="B23" s="38" t="s">
        <v>35</v>
      </c>
      <c r="C23" s="38"/>
      <c r="D23" s="38"/>
      <c r="E23" s="38"/>
      <c r="F23" s="38"/>
      <c r="G23" s="38"/>
      <c r="H23" s="38"/>
      <c r="I23" s="39" t="s">
        <v>24</v>
      </c>
      <c r="J23" s="39"/>
      <c r="K23" s="39"/>
      <c r="L23" s="48" t="s">
        <v>25</v>
      </c>
      <c r="M23" s="48"/>
      <c r="N23" s="41"/>
      <c r="O23" s="1"/>
      <c r="P23" s="1"/>
      <c r="S23" s="1"/>
    </row>
    <row r="24" customFormat="false" ht="15" hidden="false" customHeight="true" outlineLevel="0" collapsed="false">
      <c r="B24" s="49" t="s">
        <v>36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O24" s="1"/>
      <c r="P24" s="1"/>
      <c r="S24" s="1" t="s">
        <v>37</v>
      </c>
    </row>
    <row r="25" customFormat="false" ht="13.2" hidden="false" customHeight="false" outlineLevel="0" collapsed="false">
      <c r="B25" s="20" t="s">
        <v>8</v>
      </c>
      <c r="C25" s="20"/>
      <c r="D25" s="20"/>
      <c r="E25" s="20" t="s">
        <v>9</v>
      </c>
      <c r="F25" s="20"/>
      <c r="G25" s="21" t="s">
        <v>10</v>
      </c>
      <c r="H25" s="22"/>
      <c r="I25" s="23" t="s">
        <v>11</v>
      </c>
      <c r="J25" s="22"/>
      <c r="K25" s="24" t="s">
        <v>12</v>
      </c>
      <c r="L25" s="24"/>
      <c r="M25" s="22"/>
      <c r="N25" s="25" t="s">
        <v>13</v>
      </c>
      <c r="O25" s="1"/>
      <c r="P25" s="1"/>
      <c r="S25" s="3" t="s">
        <v>38</v>
      </c>
    </row>
    <row r="26" customFormat="false" ht="13.2" hidden="false" customHeight="false" outlineLevel="0" collapsed="false">
      <c r="B26" s="27" t="s">
        <v>15</v>
      </c>
      <c r="C26" s="28" t="n">
        <v>18.68</v>
      </c>
      <c r="D26" s="29" t="s">
        <v>16</v>
      </c>
      <c r="E26" s="30" t="n">
        <v>1.155</v>
      </c>
      <c r="F26" s="30" t="s">
        <v>16</v>
      </c>
      <c r="G26" s="30" t="n">
        <v>1.5</v>
      </c>
      <c r="H26" s="30" t="s">
        <v>17</v>
      </c>
      <c r="I26" s="31" t="n">
        <v>32.38</v>
      </c>
      <c r="J26" s="32" t="s">
        <v>16</v>
      </c>
      <c r="K26" s="32" t="s">
        <v>28</v>
      </c>
      <c r="L26" s="33" t="n">
        <f aca="false">R11*E84</f>
        <v>0</v>
      </c>
      <c r="M26" s="34" t="s">
        <v>17</v>
      </c>
      <c r="N26" s="35" t="n">
        <f aca="false">I26*L26</f>
        <v>0</v>
      </c>
      <c r="O26" s="1"/>
      <c r="P26" s="1"/>
      <c r="S26" s="1" t="s">
        <v>39</v>
      </c>
    </row>
    <row r="27" customFormat="false" ht="13.2" hidden="false" customHeight="false" outlineLevel="0" collapsed="false">
      <c r="B27" s="27" t="s">
        <v>20</v>
      </c>
      <c r="C27" s="28" t="n">
        <v>28.05</v>
      </c>
      <c r="D27" s="29" t="s">
        <v>16</v>
      </c>
      <c r="E27" s="30" t="n">
        <v>1.155</v>
      </c>
      <c r="F27" s="30" t="s">
        <v>16</v>
      </c>
      <c r="G27" s="30" t="n">
        <v>1</v>
      </c>
      <c r="H27" s="32" t="s">
        <v>17</v>
      </c>
      <c r="I27" s="28" t="n">
        <v>32.4</v>
      </c>
      <c r="J27" s="32" t="s">
        <v>16</v>
      </c>
      <c r="K27" s="32" t="s">
        <v>28</v>
      </c>
      <c r="L27" s="36" t="n">
        <f aca="false">R11*E86</f>
        <v>0</v>
      </c>
      <c r="M27" s="34" t="s">
        <v>17</v>
      </c>
      <c r="N27" s="35" t="n">
        <f aca="false">I27*L27</f>
        <v>0</v>
      </c>
      <c r="O27" s="1"/>
      <c r="P27" s="1"/>
      <c r="S27" s="1" t="s">
        <v>40</v>
      </c>
    </row>
    <row r="28" customFormat="false" ht="13.2" hidden="false" customHeight="false" outlineLevel="0" collapsed="false">
      <c r="K28" s="29"/>
      <c r="L28" s="37"/>
      <c r="M28" s="29"/>
      <c r="O28" s="1"/>
      <c r="P28" s="1"/>
      <c r="S28" s="1"/>
    </row>
    <row r="29" customFormat="false" ht="15" hidden="false" customHeight="true" outlineLevel="0" collapsed="false">
      <c r="B29" s="50" t="s">
        <v>41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31"/>
      <c r="O29" s="1"/>
      <c r="P29" s="1"/>
      <c r="S29" s="1" t="s">
        <v>42</v>
      </c>
    </row>
    <row r="30" customFormat="false" ht="13.2" hidden="false" customHeight="false" outlineLevel="0" collapsed="false">
      <c r="B30" s="20" t="s">
        <v>8</v>
      </c>
      <c r="C30" s="20"/>
      <c r="D30" s="20"/>
      <c r="E30" s="20" t="s">
        <v>9</v>
      </c>
      <c r="F30" s="20"/>
      <c r="G30" s="21" t="s">
        <v>10</v>
      </c>
      <c r="H30" s="22"/>
      <c r="I30" s="23" t="s">
        <v>11</v>
      </c>
      <c r="J30" s="22"/>
      <c r="K30" s="24" t="s">
        <v>12</v>
      </c>
      <c r="L30" s="24"/>
      <c r="M30" s="22"/>
      <c r="N30" s="25" t="s">
        <v>13</v>
      </c>
      <c r="O30" s="1"/>
      <c r="P30" s="1"/>
      <c r="S30" s="1" t="s">
        <v>43</v>
      </c>
    </row>
    <row r="31" customFormat="false" ht="13.2" hidden="false" customHeight="false" outlineLevel="0" collapsed="false">
      <c r="B31" s="27" t="s">
        <v>15</v>
      </c>
      <c r="C31" s="28" t="n">
        <v>18.68</v>
      </c>
      <c r="D31" s="29" t="s">
        <v>16</v>
      </c>
      <c r="E31" s="30" t="n">
        <v>1.155</v>
      </c>
      <c r="F31" s="30" t="s">
        <v>16</v>
      </c>
      <c r="G31" s="30" t="n">
        <v>1</v>
      </c>
      <c r="H31" s="30" t="s">
        <v>17</v>
      </c>
      <c r="I31" s="31" t="n">
        <v>21.58</v>
      </c>
      <c r="J31" s="32" t="s">
        <v>16</v>
      </c>
      <c r="K31" s="32" t="s">
        <v>28</v>
      </c>
      <c r="L31" s="33" t="n">
        <f aca="false">R12*E84</f>
        <v>0</v>
      </c>
      <c r="M31" s="34" t="s">
        <v>17</v>
      </c>
      <c r="N31" s="35" t="n">
        <f aca="false">I31*L31</f>
        <v>0</v>
      </c>
      <c r="O31" s="1"/>
      <c r="P31" s="1"/>
      <c r="S31" s="1" t="s">
        <v>44</v>
      </c>
    </row>
    <row r="32" customFormat="false" ht="13.2" hidden="false" customHeight="false" outlineLevel="0" collapsed="false">
      <c r="B32" s="27" t="s">
        <v>20</v>
      </c>
      <c r="C32" s="28" t="n">
        <v>28.05</v>
      </c>
      <c r="D32" s="29" t="s">
        <v>16</v>
      </c>
      <c r="E32" s="30" t="n">
        <v>1.155</v>
      </c>
      <c r="F32" s="30" t="s">
        <v>16</v>
      </c>
      <c r="G32" s="30" t="n">
        <v>1</v>
      </c>
      <c r="H32" s="32" t="s">
        <v>17</v>
      </c>
      <c r="I32" s="28" t="n">
        <v>32.4</v>
      </c>
      <c r="J32" s="32" t="s">
        <v>16</v>
      </c>
      <c r="K32" s="32" t="s">
        <v>28</v>
      </c>
      <c r="L32" s="36" t="n">
        <f aca="false">R12*E86</f>
        <v>0</v>
      </c>
      <c r="M32" s="34" t="s">
        <v>17</v>
      </c>
      <c r="N32" s="35" t="n">
        <f aca="false">I32*L32</f>
        <v>0</v>
      </c>
      <c r="O32" s="1"/>
      <c r="P32" s="1"/>
      <c r="S32" s="1"/>
    </row>
    <row r="33" customFormat="false" ht="19.8" hidden="false" customHeight="true" outlineLevel="0" collapsed="false">
      <c r="K33" s="29"/>
      <c r="L33" s="37"/>
      <c r="M33" s="29"/>
      <c r="O33" s="1"/>
      <c r="P33" s="1"/>
      <c r="S33" s="1"/>
    </row>
    <row r="34" customFormat="false" ht="48.15" hidden="false" customHeight="true" outlineLevel="0" collapsed="false">
      <c r="B34" s="51" t="s">
        <v>45</v>
      </c>
      <c r="C34" s="51"/>
      <c r="D34" s="51"/>
      <c r="E34" s="51"/>
      <c r="F34" s="51"/>
      <c r="G34" s="51"/>
      <c r="H34" s="51"/>
      <c r="I34" s="39" t="s">
        <v>24</v>
      </c>
      <c r="J34" s="39"/>
      <c r="K34" s="39"/>
      <c r="L34" s="48" t="s">
        <v>25</v>
      </c>
      <c r="M34" s="48"/>
      <c r="N34" s="41"/>
      <c r="O34" s="1"/>
      <c r="P34" s="1"/>
      <c r="S34" s="1" t="s">
        <v>46</v>
      </c>
    </row>
    <row r="35" customFormat="false" ht="13.2" hidden="false" customHeight="false" outlineLevel="0" collapsed="false">
      <c r="B35" s="52"/>
      <c r="C35" s="53"/>
      <c r="D35" s="53"/>
      <c r="E35" s="53"/>
      <c r="F35" s="53"/>
      <c r="G35" s="53"/>
      <c r="H35" s="54"/>
      <c r="I35" s="55"/>
      <c r="J35" s="55"/>
      <c r="K35" s="55"/>
      <c r="L35" s="56"/>
      <c r="M35" s="55"/>
      <c r="N35" s="57"/>
      <c r="O35" s="1"/>
      <c r="P35" s="1"/>
      <c r="S35" s="1" t="s">
        <v>47</v>
      </c>
    </row>
    <row r="36" customFormat="false" ht="13.2" hidden="false" customHeight="false" outlineLevel="0" collapsed="false">
      <c r="B36" s="58" t="s">
        <v>48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1"/>
      <c r="P36" s="1"/>
      <c r="S36" s="1" t="s">
        <v>49</v>
      </c>
    </row>
    <row r="37" customFormat="false" ht="24.9" hidden="false" customHeight="true" outlineLevel="0" collapsed="false">
      <c r="B37" s="59" t="s">
        <v>50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1"/>
      <c r="P37" s="1"/>
      <c r="S37" s="1" t="s">
        <v>51</v>
      </c>
    </row>
    <row r="38" customFormat="false" ht="13.2" hidden="false" customHeight="false" outlineLevel="0" collapsed="false">
      <c r="B38" s="52"/>
      <c r="C38" s="53"/>
      <c r="D38" s="53"/>
      <c r="E38" s="53"/>
      <c r="F38" s="53"/>
      <c r="G38" s="53"/>
      <c r="H38" s="54"/>
      <c r="I38" s="55"/>
      <c r="J38" s="55"/>
      <c r="K38" s="55"/>
      <c r="L38" s="56"/>
      <c r="M38" s="55"/>
      <c r="N38" s="57"/>
      <c r="O38" s="1"/>
      <c r="P38" s="1"/>
      <c r="S38" s="1"/>
    </row>
    <row r="39" customFormat="false" ht="15" hidden="false" customHeight="true" outlineLevel="0" collapsed="false">
      <c r="B39" s="60" t="s">
        <v>52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1"/>
      <c r="O39" s="1"/>
      <c r="P39" s="1"/>
      <c r="S39" s="1"/>
    </row>
    <row r="40" customFormat="false" ht="12.75" hidden="false" customHeight="true" outlineLevel="0" collapsed="false">
      <c r="B40" s="20" t="s">
        <v>8</v>
      </c>
      <c r="C40" s="20"/>
      <c r="D40" s="20"/>
      <c r="E40" s="62" t="s">
        <v>53</v>
      </c>
      <c r="F40" s="63" t="s">
        <v>54</v>
      </c>
      <c r="G40" s="63"/>
      <c r="H40" s="63"/>
      <c r="I40" s="63"/>
      <c r="J40" s="63"/>
      <c r="K40" s="63"/>
      <c r="L40" s="64" t="s">
        <v>12</v>
      </c>
      <c r="M40" s="65"/>
      <c r="N40" s="66" t="s">
        <v>13</v>
      </c>
      <c r="O40" s="1"/>
      <c r="P40" s="1"/>
      <c r="S40" s="1"/>
    </row>
    <row r="41" customFormat="false" ht="13.2" hidden="false" customHeight="false" outlineLevel="0" collapsed="false">
      <c r="B41" s="27" t="s">
        <v>15</v>
      </c>
      <c r="C41" s="31" t="n">
        <v>32.38</v>
      </c>
      <c r="D41" s="29" t="s">
        <v>16</v>
      </c>
      <c r="E41" s="30" t="n">
        <v>0.4</v>
      </c>
      <c r="F41" s="30" t="s">
        <v>17</v>
      </c>
      <c r="G41" s="30" t="n">
        <v>12.95</v>
      </c>
      <c r="H41" s="30"/>
      <c r="I41" s="31" t="s">
        <v>55</v>
      </c>
      <c r="J41" s="32" t="s">
        <v>16</v>
      </c>
      <c r="K41" s="32" t="s">
        <v>28</v>
      </c>
      <c r="L41" s="33" t="n">
        <f aca="false">E98*R20</f>
        <v>0</v>
      </c>
      <c r="M41" s="34" t="s">
        <v>17</v>
      </c>
      <c r="N41" s="35" t="n">
        <f aca="false">PRODUCT(G41,L41)</f>
        <v>0</v>
      </c>
      <c r="O41" s="1"/>
      <c r="P41" s="1"/>
      <c r="S41" s="1"/>
    </row>
    <row r="42" customFormat="false" ht="13.2" hidden="false" customHeight="false" outlineLevel="0" collapsed="false">
      <c r="B42" s="27" t="s">
        <v>20</v>
      </c>
      <c r="C42" s="28" t="n">
        <v>32.4</v>
      </c>
      <c r="D42" s="29" t="s">
        <v>16</v>
      </c>
      <c r="E42" s="30" t="n">
        <v>0.4</v>
      </c>
      <c r="F42" s="30" t="s">
        <v>17</v>
      </c>
      <c r="G42" s="30" t="n">
        <v>12.95</v>
      </c>
      <c r="H42" s="32"/>
      <c r="I42" s="28" t="s">
        <v>55</v>
      </c>
      <c r="J42" s="32" t="s">
        <v>16</v>
      </c>
      <c r="K42" s="32" t="s">
        <v>28</v>
      </c>
      <c r="L42" s="36" t="n">
        <f aca="false">E100*R20</f>
        <v>0</v>
      </c>
      <c r="M42" s="34" t="s">
        <v>17</v>
      </c>
      <c r="N42" s="35" t="n">
        <f aca="false">PRODUCT(G42,L42)</f>
        <v>0</v>
      </c>
      <c r="O42" s="1"/>
      <c r="P42" s="1"/>
      <c r="S42" s="1"/>
    </row>
    <row r="43" customFormat="false" ht="13.8" hidden="false" customHeight="true" outlineLevel="0" collapsed="false">
      <c r="K43" s="29"/>
      <c r="L43" s="37"/>
      <c r="M43" s="29"/>
      <c r="O43" s="1"/>
      <c r="P43" s="1"/>
      <c r="S43" s="1"/>
    </row>
    <row r="44" customFormat="false" ht="15" hidden="false" customHeight="true" outlineLevel="0" collapsed="false">
      <c r="B44" s="60" t="s">
        <v>56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31"/>
      <c r="O44" s="1"/>
      <c r="P44" s="1"/>
      <c r="S44" s="1"/>
    </row>
    <row r="45" s="67" customFormat="true" ht="12.75" hidden="false" customHeight="true" outlineLevel="0" collapsed="false">
      <c r="B45" s="68" t="s">
        <v>8</v>
      </c>
      <c r="C45" s="68"/>
      <c r="D45" s="68"/>
      <c r="E45" s="62" t="s">
        <v>53</v>
      </c>
      <c r="F45" s="63" t="s">
        <v>54</v>
      </c>
      <c r="G45" s="63"/>
      <c r="H45" s="63"/>
      <c r="I45" s="63"/>
      <c r="J45" s="63"/>
      <c r="K45" s="63"/>
      <c r="L45" s="64" t="s">
        <v>12</v>
      </c>
      <c r="M45" s="65"/>
      <c r="N45" s="66" t="s">
        <v>13</v>
      </c>
      <c r="Q45" s="69"/>
    </row>
    <row r="46" customFormat="false" ht="13.2" hidden="false" customHeight="false" outlineLevel="0" collapsed="false">
      <c r="B46" s="27" t="s">
        <v>15</v>
      </c>
      <c r="C46" s="31" t="n">
        <v>21.58</v>
      </c>
      <c r="D46" s="29" t="s">
        <v>16</v>
      </c>
      <c r="E46" s="30" t="n">
        <v>0.4</v>
      </c>
      <c r="F46" s="30" t="s">
        <v>17</v>
      </c>
      <c r="G46" s="30" t="n">
        <v>8.63</v>
      </c>
      <c r="H46" s="30"/>
      <c r="I46" s="31" t="s">
        <v>55</v>
      </c>
      <c r="J46" s="32" t="s">
        <v>16</v>
      </c>
      <c r="K46" s="32" t="s">
        <v>28</v>
      </c>
      <c r="L46" s="33" t="n">
        <f aca="false">E98*R21</f>
        <v>0</v>
      </c>
      <c r="M46" s="34" t="s">
        <v>17</v>
      </c>
      <c r="N46" s="35" t="n">
        <f aca="false">PRODUCT(G46,L46)</f>
        <v>0</v>
      </c>
      <c r="O46" s="1"/>
      <c r="P46" s="1"/>
      <c r="S46" s="1"/>
    </row>
    <row r="47" customFormat="false" ht="13.2" hidden="false" customHeight="false" outlineLevel="0" collapsed="false">
      <c r="B47" s="27" t="s">
        <v>20</v>
      </c>
      <c r="C47" s="28" t="n">
        <v>32.4</v>
      </c>
      <c r="D47" s="29" t="s">
        <v>16</v>
      </c>
      <c r="E47" s="30" t="n">
        <v>0.4</v>
      </c>
      <c r="F47" s="30" t="s">
        <v>17</v>
      </c>
      <c r="G47" s="30" t="n">
        <v>12.95</v>
      </c>
      <c r="H47" s="32"/>
      <c r="I47" s="28" t="s">
        <v>55</v>
      </c>
      <c r="J47" s="32" t="s">
        <v>16</v>
      </c>
      <c r="K47" s="32" t="s">
        <v>28</v>
      </c>
      <c r="L47" s="36" t="n">
        <f aca="false">E100*R21</f>
        <v>0</v>
      </c>
      <c r="M47" s="34" t="s">
        <v>17</v>
      </c>
      <c r="N47" s="35" t="n">
        <f aca="false">PRODUCT(G47,L47)</f>
        <v>0</v>
      </c>
      <c r="O47" s="1"/>
      <c r="P47" s="1"/>
      <c r="S47" s="1"/>
    </row>
    <row r="48" customFormat="false" ht="12.6" hidden="false" customHeight="true" outlineLevel="0" collapsed="false">
      <c r="K48" s="29"/>
      <c r="L48" s="37"/>
      <c r="M48" s="29"/>
      <c r="O48" s="1"/>
      <c r="P48" s="1"/>
      <c r="S48" s="1"/>
    </row>
    <row r="49" customFormat="false" ht="12.6" hidden="false" customHeight="true" outlineLevel="0" collapsed="false">
      <c r="K49" s="29"/>
      <c r="L49" s="37"/>
      <c r="M49" s="29"/>
      <c r="O49" s="1"/>
      <c r="P49" s="1"/>
      <c r="S49" s="1"/>
    </row>
    <row r="50" customFormat="false" ht="13.2" hidden="false" customHeight="false" outlineLevel="0" collapsed="false">
      <c r="G50" s="14"/>
      <c r="H50" s="70"/>
      <c r="I50" s="71" t="s">
        <v>57</v>
      </c>
      <c r="J50" s="71"/>
      <c r="K50" s="71"/>
      <c r="L50" s="72"/>
      <c r="M50" s="73" t="s">
        <v>17</v>
      </c>
      <c r="N50" s="74" t="n">
        <f aca="false">N9+N15+N20+N26+N31+N41+N46</f>
        <v>0</v>
      </c>
      <c r="P50" s="1"/>
      <c r="S50" s="1"/>
      <c r="V50" s="75" t="str">
        <f aca="false">IF(SUM(Q59:Q86)+Q92+Q96+Q98+Q100&gt;0,"Errore","Pratica OK")</f>
        <v>Errore</v>
      </c>
      <c r="W50" s="75"/>
    </row>
    <row r="51" customFormat="false" ht="13.2" hidden="false" customHeight="false" outlineLevel="0" collapsed="false">
      <c r="G51" s="14"/>
      <c r="H51" s="76"/>
      <c r="I51" s="77" t="s">
        <v>58</v>
      </c>
      <c r="J51" s="77"/>
      <c r="K51" s="77"/>
      <c r="L51" s="78"/>
      <c r="M51" s="79" t="s">
        <v>17</v>
      </c>
      <c r="N51" s="80" t="n">
        <f aca="false">N10+N16+N21+N27+N32+N42+N47</f>
        <v>0</v>
      </c>
      <c r="P51" s="1"/>
      <c r="S51" s="1"/>
      <c r="V51" s="75"/>
      <c r="W51" s="75"/>
    </row>
    <row r="52" customFormat="false" ht="30" hidden="false" customHeight="true" outlineLevel="0" collapsed="false">
      <c r="G52" s="14"/>
      <c r="H52" s="81"/>
      <c r="I52" s="82" t="s">
        <v>59</v>
      </c>
      <c r="J52" s="82"/>
      <c r="K52" s="82"/>
      <c r="L52" s="82"/>
      <c r="M52" s="83" t="s">
        <v>17</v>
      </c>
      <c r="N52" s="84" t="n">
        <f aca="false">SUM(N50,N51)</f>
        <v>0</v>
      </c>
      <c r="P52" s="1"/>
      <c r="S52" s="1"/>
      <c r="V52" s="75"/>
      <c r="W52" s="75"/>
    </row>
    <row r="53" customFormat="false" ht="13.2" hidden="false" customHeight="false" outlineLevel="0" collapsed="false">
      <c r="S53" s="1"/>
    </row>
    <row r="54" customFormat="false" ht="13.2" hidden="false" customHeight="false" outlineLevel="0" collapsed="false">
      <c r="S54" s="1"/>
    </row>
    <row r="55" customFormat="false" ht="20.25" hidden="false" customHeight="true" outlineLevel="0" collapsed="false">
      <c r="B55" s="85" t="s">
        <v>60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X55" s="14"/>
    </row>
    <row r="56" customFormat="false" ht="5.1" hidden="false" customHeight="true" outlineLevel="0" collapsed="false">
      <c r="B56" s="86"/>
      <c r="C56" s="14"/>
      <c r="D56" s="14"/>
      <c r="E56" s="14"/>
      <c r="F56" s="14"/>
      <c r="G56" s="14"/>
      <c r="H56" s="14"/>
      <c r="I56" s="14"/>
      <c r="J56" s="14"/>
      <c r="K56" s="14"/>
      <c r="M56" s="14"/>
      <c r="N56" s="14"/>
      <c r="O56" s="14"/>
      <c r="P56" s="14"/>
      <c r="Q56" s="87"/>
    </row>
    <row r="57" customFormat="false" ht="13.8" hidden="false" customHeight="false" outlineLevel="0" collapsed="false">
      <c r="B57" s="88"/>
      <c r="C57" s="89" t="str">
        <f aca="false">IF(SUM(Q59:Q86)+Q92+Q96&gt;0,"Riempire tutte le caselle rosse","Pratica OK")</f>
        <v>Riempire tutte le caselle rosse</v>
      </c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90"/>
    </row>
    <row r="58" customFormat="false" ht="13.2" hidden="false" customHeight="false" outlineLevel="0" collapsed="false">
      <c r="B58" s="86"/>
      <c r="C58" s="14"/>
      <c r="D58" s="14"/>
      <c r="E58" s="14"/>
      <c r="F58" s="14"/>
      <c r="G58" s="14"/>
      <c r="H58" s="14"/>
      <c r="I58" s="14"/>
      <c r="J58" s="14"/>
      <c r="K58" s="14"/>
      <c r="M58" s="14"/>
      <c r="N58" s="14"/>
      <c r="O58" s="14"/>
      <c r="P58" s="14"/>
      <c r="Q58" s="87"/>
    </row>
    <row r="59" customFormat="false" ht="12.8" hidden="false" customHeight="false" outlineLevel="0" collapsed="false">
      <c r="B59" s="91" t="s">
        <v>61</v>
      </c>
      <c r="C59" s="91"/>
      <c r="D59" s="91"/>
      <c r="E59" s="92"/>
      <c r="F59" s="92"/>
      <c r="G59" s="92"/>
      <c r="H59" s="92"/>
      <c r="I59" s="92"/>
      <c r="J59" s="93" t="s">
        <v>62</v>
      </c>
      <c r="K59" s="93"/>
      <c r="L59" s="93"/>
      <c r="M59" s="94"/>
      <c r="N59" s="94"/>
      <c r="O59" s="95" t="s">
        <v>63</v>
      </c>
      <c r="P59" s="96" t="str">
        <f aca="false">CONCATENATE(E59,"/",M59)</f>
        <v>/</v>
      </c>
      <c r="Q59" s="87" t="n">
        <f aca="false">IF(OR(E59&lt;=0,M59&lt;=0),1,0)</f>
        <v>1</v>
      </c>
      <c r="S59" s="1"/>
    </row>
    <row r="60" customFormat="false" ht="13.2" hidden="true" customHeight="false" outlineLevel="0" collapsed="false">
      <c r="B60" s="86"/>
      <c r="C60" s="14"/>
      <c r="D60" s="14"/>
      <c r="E60" s="14"/>
      <c r="F60" s="14"/>
      <c r="G60" s="14"/>
      <c r="H60" s="14"/>
      <c r="I60" s="14"/>
      <c r="J60" s="14"/>
      <c r="K60" s="14"/>
      <c r="M60" s="14"/>
      <c r="N60" s="14"/>
      <c r="O60" s="14"/>
      <c r="P60" s="14"/>
      <c r="Q60" s="87"/>
      <c r="S60" s="1"/>
    </row>
    <row r="61" customFormat="false" ht="13.2" hidden="true" customHeight="false" outlineLevel="0" collapsed="false">
      <c r="B61" s="86"/>
      <c r="C61" s="93"/>
      <c r="D61" s="93"/>
      <c r="F61" s="14"/>
      <c r="G61" s="14"/>
      <c r="H61" s="14"/>
      <c r="I61" s="14"/>
      <c r="J61" s="14"/>
      <c r="K61" s="14"/>
      <c r="M61" s="14"/>
      <c r="N61" s="14"/>
      <c r="O61" s="14"/>
      <c r="P61" s="14"/>
      <c r="Q61" s="87" t="n">
        <f aca="false">IF(P59&lt;=0,1,0)</f>
        <v>0</v>
      </c>
      <c r="S61" s="1"/>
    </row>
    <row r="62" customFormat="false" ht="13.2" hidden="false" customHeight="false" outlineLevel="0" collapsed="false">
      <c r="B62" s="97"/>
      <c r="C62" s="98"/>
      <c r="D62" s="98"/>
      <c r="E62" s="14"/>
      <c r="F62" s="14"/>
      <c r="G62" s="14"/>
      <c r="H62" s="14"/>
      <c r="I62" s="14"/>
      <c r="J62" s="14"/>
      <c r="K62" s="14"/>
      <c r="M62" s="14"/>
      <c r="N62" s="14"/>
      <c r="O62" s="14"/>
      <c r="P62" s="14"/>
      <c r="Q62" s="87"/>
      <c r="S62" s="1"/>
    </row>
    <row r="63" customFormat="false" ht="17.35" hidden="false" customHeight="true" outlineLevel="0" collapsed="false">
      <c r="B63" s="91" t="s">
        <v>64</v>
      </c>
      <c r="C63" s="91"/>
      <c r="D63" s="91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87" t="n">
        <f aca="false">IF(E63="",1,0)</f>
        <v>1</v>
      </c>
      <c r="S63" s="1"/>
    </row>
    <row r="64" customFormat="false" ht="13.2" hidden="false" customHeight="false" outlineLevel="0" collapsed="false">
      <c r="B64" s="97"/>
      <c r="C64" s="98"/>
      <c r="D64" s="98"/>
      <c r="E64" s="14"/>
      <c r="F64" s="14"/>
      <c r="G64" s="14"/>
      <c r="H64" s="14"/>
      <c r="I64" s="14"/>
      <c r="J64" s="14"/>
      <c r="K64" s="14"/>
      <c r="M64" s="14"/>
      <c r="N64" s="14"/>
      <c r="O64" s="14"/>
      <c r="P64" s="14"/>
      <c r="Q64" s="87"/>
      <c r="S64" s="1"/>
    </row>
    <row r="65" customFormat="false" ht="12.8" hidden="false" customHeight="true" outlineLevel="0" collapsed="false">
      <c r="B65" s="91" t="s">
        <v>65</v>
      </c>
      <c r="C65" s="91"/>
      <c r="D65" s="91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87" t="n">
        <f aca="false">IF(E65="",1,0)</f>
        <v>1</v>
      </c>
      <c r="S65" s="1"/>
    </row>
    <row r="66" customFormat="false" ht="12.8" hidden="false" customHeight="false" outlineLevel="0" collapsed="false">
      <c r="B66" s="97"/>
      <c r="C66" s="98"/>
      <c r="D66" s="98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87"/>
      <c r="S66" s="1"/>
    </row>
    <row r="67" customFormat="false" ht="12.8" hidden="false" customHeight="false" outlineLevel="0" collapsed="false">
      <c r="B67" s="97"/>
      <c r="C67" s="98"/>
      <c r="D67" s="98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87"/>
      <c r="S67" s="1"/>
    </row>
    <row r="68" customFormat="false" ht="12.8" hidden="false" customHeight="false" outlineLevel="0" collapsed="false">
      <c r="B68" s="97"/>
      <c r="C68" s="98"/>
      <c r="D68" s="98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87"/>
      <c r="S68" s="1"/>
    </row>
    <row r="69" customFormat="false" ht="5.1" hidden="false" customHeight="true" outlineLevel="0" collapsed="false">
      <c r="B69" s="97"/>
      <c r="C69" s="98"/>
      <c r="D69" s="98"/>
      <c r="E69" s="14"/>
      <c r="F69" s="14"/>
      <c r="G69" s="14"/>
      <c r="H69" s="14"/>
      <c r="I69" s="14"/>
      <c r="J69" s="14"/>
      <c r="K69" s="14"/>
      <c r="M69" s="14"/>
      <c r="N69" s="14"/>
      <c r="O69" s="14"/>
      <c r="P69" s="14"/>
      <c r="Q69" s="87"/>
      <c r="S69" s="1"/>
    </row>
    <row r="70" customFormat="false" ht="5.1" hidden="false" customHeight="true" outlineLevel="0" collapsed="false">
      <c r="B70" s="97"/>
      <c r="C70" s="98"/>
      <c r="D70" s="98"/>
      <c r="E70" s="14"/>
      <c r="F70" s="14"/>
      <c r="G70" s="14"/>
      <c r="H70" s="14"/>
      <c r="I70" s="14"/>
      <c r="J70" s="14"/>
      <c r="K70" s="14"/>
      <c r="M70" s="14"/>
      <c r="N70" s="14"/>
      <c r="O70" s="14"/>
      <c r="P70" s="14"/>
      <c r="Q70" s="87"/>
      <c r="S70" s="1"/>
    </row>
    <row r="71" customFormat="false" ht="12.8" hidden="false" customHeight="false" outlineLevel="0" collapsed="false">
      <c r="A71" s="1" t="s">
        <v>66</v>
      </c>
      <c r="B71" s="91" t="s">
        <v>67</v>
      </c>
      <c r="C71" s="91"/>
      <c r="D71" s="91"/>
      <c r="E71" s="94"/>
      <c r="F71" s="14"/>
      <c r="G71" s="93" t="s">
        <v>68</v>
      </c>
      <c r="H71" s="93"/>
      <c r="I71" s="93"/>
      <c r="J71" s="92" t="s">
        <v>43</v>
      </c>
      <c r="K71" s="92"/>
      <c r="L71" s="101" t="s">
        <v>51</v>
      </c>
      <c r="M71" s="92"/>
      <c r="N71" s="92"/>
      <c r="O71" s="102"/>
      <c r="P71" s="14"/>
      <c r="Q71" s="87"/>
      <c r="R71" s="1" t="s">
        <v>66</v>
      </c>
      <c r="S71" s="1" t="s">
        <v>66</v>
      </c>
    </row>
    <row r="72" customFormat="false" ht="13.2" hidden="false" customHeight="false" outlineLevel="0" collapsed="false">
      <c r="B72" s="97"/>
      <c r="C72" s="98"/>
      <c r="D72" s="98"/>
      <c r="E72" s="14"/>
      <c r="F72" s="14"/>
      <c r="G72" s="14"/>
      <c r="H72" s="14"/>
      <c r="I72" s="14"/>
      <c r="J72" s="14"/>
      <c r="K72" s="14"/>
      <c r="M72" s="14"/>
      <c r="N72" s="14"/>
      <c r="O72" s="14"/>
      <c r="P72" s="14"/>
      <c r="Q72" s="87"/>
      <c r="S72" s="1"/>
    </row>
    <row r="73" customFormat="false" ht="23.25" hidden="false" customHeight="true" outlineLevel="0" collapsed="false">
      <c r="B73" s="103" t="s">
        <v>69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S73" s="104"/>
    </row>
    <row r="74" customFormat="false" ht="13.2" hidden="false" customHeight="false" outlineLevel="0" collapsed="false">
      <c r="B74" s="97"/>
      <c r="C74" s="98"/>
      <c r="D74" s="98"/>
      <c r="E74" s="14"/>
      <c r="F74" s="14"/>
      <c r="G74" s="14"/>
      <c r="H74" s="14"/>
      <c r="I74" s="14"/>
      <c r="J74" s="14"/>
      <c r="K74" s="14"/>
      <c r="M74" s="14"/>
      <c r="N74" s="14"/>
      <c r="O74" s="14"/>
      <c r="P74" s="14"/>
      <c r="Q74" s="87"/>
      <c r="S74" s="1"/>
    </row>
    <row r="75" customFormat="false" ht="27.75" hidden="false" customHeight="true" outlineLevel="0" collapsed="false">
      <c r="B75" s="91" t="s">
        <v>70</v>
      </c>
      <c r="C75" s="91"/>
      <c r="D75" s="91"/>
      <c r="E75" s="105" t="s">
        <v>7</v>
      </c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 t="n">
        <f aca="false">IF(E75="INSERIRE TIPOLOGIA",1,IF(E75="",1,0))</f>
        <v>0</v>
      </c>
      <c r="S75" s="1"/>
    </row>
    <row r="76" customFormat="false" ht="13.2" hidden="false" customHeight="false" outlineLevel="0" collapsed="false">
      <c r="B76" s="97"/>
      <c r="C76" s="98"/>
      <c r="D76" s="98"/>
      <c r="E76" s="14"/>
      <c r="F76" s="14"/>
      <c r="G76" s="14"/>
      <c r="H76" s="14"/>
      <c r="I76" s="14"/>
      <c r="J76" s="14"/>
      <c r="K76" s="14"/>
      <c r="M76" s="14"/>
      <c r="N76" s="14"/>
      <c r="O76" s="14"/>
      <c r="P76" s="14"/>
      <c r="Q76" s="87"/>
      <c r="S76" s="1"/>
    </row>
    <row r="77" customFormat="false" ht="12.8" hidden="false" customHeight="true" outlineLevel="0" collapsed="false">
      <c r="B77" s="91" t="s">
        <v>65</v>
      </c>
      <c r="C77" s="91"/>
      <c r="D77" s="91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87" t="n">
        <f aca="false">IF(E77="",1,0)</f>
        <v>1</v>
      </c>
      <c r="S77" s="1"/>
    </row>
    <row r="78" customFormat="false" ht="12.8" hidden="false" customHeight="false" outlineLevel="0" collapsed="false">
      <c r="B78" s="97"/>
      <c r="C78" s="98"/>
      <c r="D78" s="98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87"/>
      <c r="S78" s="1"/>
    </row>
    <row r="79" customFormat="false" ht="12.8" hidden="false" customHeight="false" outlineLevel="0" collapsed="false">
      <c r="B79" s="97"/>
      <c r="C79" s="98"/>
      <c r="D79" s="98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87"/>
      <c r="S79" s="1"/>
    </row>
    <row r="80" customFormat="false" ht="12.8" hidden="false" customHeight="false" outlineLevel="0" collapsed="false">
      <c r="B80" s="97"/>
      <c r="C80" s="98"/>
      <c r="D80" s="98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87"/>
      <c r="S80" s="1"/>
    </row>
    <row r="81" customFormat="false" ht="5.1" hidden="false" customHeight="true" outlineLevel="0" collapsed="false">
      <c r="B81" s="97"/>
      <c r="C81" s="98"/>
      <c r="D81" s="98"/>
      <c r="E81" s="14"/>
      <c r="F81" s="14"/>
      <c r="G81" s="14"/>
      <c r="H81" s="14"/>
      <c r="I81" s="14"/>
      <c r="J81" s="14"/>
      <c r="K81" s="14"/>
      <c r="M81" s="14"/>
      <c r="N81" s="14"/>
      <c r="O81" s="14"/>
      <c r="P81" s="14"/>
      <c r="Q81" s="87"/>
      <c r="S81" s="1"/>
    </row>
    <row r="82" customFormat="false" ht="5.1" hidden="false" customHeight="true" outlineLevel="0" collapsed="false">
      <c r="B82" s="97"/>
      <c r="C82" s="98"/>
      <c r="D82" s="98"/>
      <c r="E82" s="14"/>
      <c r="F82" s="14"/>
      <c r="G82" s="14"/>
      <c r="H82" s="14"/>
      <c r="I82" s="14"/>
      <c r="J82" s="14"/>
      <c r="K82" s="14"/>
      <c r="M82" s="14"/>
      <c r="N82" s="14"/>
      <c r="O82" s="14"/>
      <c r="P82" s="14"/>
      <c r="Q82" s="87"/>
      <c r="S82" s="1"/>
    </row>
    <row r="83" customFormat="false" ht="5.1" hidden="false" customHeight="true" outlineLevel="0" collapsed="false">
      <c r="B83" s="86"/>
      <c r="C83" s="14"/>
      <c r="D83" s="14"/>
      <c r="E83" s="14"/>
      <c r="F83" s="14"/>
      <c r="G83" s="14"/>
      <c r="H83" s="14"/>
      <c r="I83" s="14"/>
      <c r="J83" s="14"/>
      <c r="K83" s="14"/>
      <c r="M83" s="14"/>
      <c r="N83" s="14"/>
      <c r="O83" s="14" t="s">
        <v>66</v>
      </c>
      <c r="P83" s="14"/>
      <c r="Q83" s="87"/>
      <c r="S83" s="104"/>
    </row>
    <row r="84" customFormat="false" ht="12.75" hidden="false" customHeight="true" outlineLevel="0" collapsed="false">
      <c r="B84" s="91" t="s">
        <v>71</v>
      </c>
      <c r="C84" s="91"/>
      <c r="D84" s="91"/>
      <c r="E84" s="108"/>
      <c r="F84" s="108"/>
      <c r="G84" s="108"/>
      <c r="H84" s="14"/>
      <c r="I84" s="14"/>
      <c r="J84" s="14"/>
      <c r="K84" s="109" t="s">
        <v>72</v>
      </c>
      <c r="L84" s="109"/>
      <c r="M84" s="109"/>
      <c r="N84" s="109"/>
      <c r="O84" s="109"/>
      <c r="P84" s="14"/>
      <c r="Q84" s="87" t="n">
        <f aca="false">IF(E84&lt;=0,1,0)</f>
        <v>1</v>
      </c>
      <c r="S84" s="1"/>
    </row>
    <row r="85" customFormat="false" ht="13.2" hidden="false" customHeight="false" outlineLevel="0" collapsed="false">
      <c r="B85" s="97"/>
      <c r="C85" s="98"/>
      <c r="D85" s="98"/>
      <c r="E85" s="14"/>
      <c r="F85" s="14"/>
      <c r="G85" s="14"/>
      <c r="H85" s="14"/>
      <c r="I85" s="14"/>
      <c r="J85" s="14"/>
      <c r="K85" s="110"/>
      <c r="L85" s="110"/>
      <c r="M85" s="110"/>
      <c r="N85" s="110"/>
      <c r="O85" s="14"/>
      <c r="P85" s="14"/>
      <c r="Q85" s="87"/>
      <c r="S85" s="104"/>
    </row>
    <row r="86" customFormat="false" ht="12.75" hidden="false" customHeight="true" outlineLevel="0" collapsed="false">
      <c r="B86" s="91" t="s">
        <v>73</v>
      </c>
      <c r="C86" s="91"/>
      <c r="D86" s="91"/>
      <c r="E86" s="111" t="n">
        <f aca="false">E84</f>
        <v>0</v>
      </c>
      <c r="F86" s="111"/>
      <c r="G86" s="111"/>
      <c r="H86" s="14"/>
      <c r="I86" s="14"/>
      <c r="J86" s="14"/>
      <c r="K86" s="109" t="s">
        <v>72</v>
      </c>
      <c r="L86" s="109"/>
      <c r="M86" s="109"/>
      <c r="N86" s="109"/>
      <c r="O86" s="109"/>
      <c r="P86" s="14"/>
      <c r="Q86" s="87" t="n">
        <f aca="false">IF(E86&lt;=0,1,0)</f>
        <v>1</v>
      </c>
      <c r="S86" s="104"/>
    </row>
    <row r="87" customFormat="false" ht="13.2" hidden="false" customHeight="false" outlineLevel="0" collapsed="false">
      <c r="B87" s="86"/>
      <c r="C87" s="14"/>
      <c r="D87" s="14"/>
      <c r="E87" s="14"/>
      <c r="F87" s="14"/>
      <c r="G87" s="14"/>
      <c r="H87" s="14"/>
      <c r="I87" s="14"/>
      <c r="J87" s="14"/>
      <c r="K87" s="14"/>
      <c r="M87" s="14"/>
      <c r="N87" s="14"/>
      <c r="O87" s="14"/>
      <c r="P87" s="14"/>
      <c r="Q87" s="87"/>
      <c r="S87" s="104"/>
    </row>
    <row r="88" customFormat="false" ht="24" hidden="false" customHeight="true" outlineLevel="0" collapsed="false">
      <c r="B88" s="103" t="s">
        <v>74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S88" s="104"/>
    </row>
    <row r="89" customFormat="false" ht="20.1" hidden="false" customHeight="true" outlineLevel="0" collapsed="false">
      <c r="B89" s="112"/>
      <c r="C89" s="113" t="s">
        <v>75</v>
      </c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4"/>
      <c r="S89" s="104"/>
    </row>
    <row r="90" customFormat="false" ht="43.5" hidden="false" customHeight="true" outlineLevel="0" collapsed="false">
      <c r="B90" s="112"/>
      <c r="C90" s="115" t="s">
        <v>76</v>
      </c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6"/>
      <c r="S90" s="104"/>
    </row>
    <row r="91" customFormat="false" ht="9.9" hidden="false" customHeight="true" outlineLevel="0" collapsed="false">
      <c r="B91" s="86"/>
      <c r="C91" s="14"/>
      <c r="D91" s="14"/>
      <c r="E91" s="14"/>
      <c r="F91" s="14"/>
      <c r="G91" s="14"/>
      <c r="H91" s="14"/>
      <c r="I91" s="14"/>
      <c r="J91" s="14"/>
      <c r="K91" s="14"/>
      <c r="M91" s="14"/>
      <c r="N91" s="14"/>
      <c r="O91" s="14"/>
      <c r="P91" s="14"/>
      <c r="Q91" s="87"/>
      <c r="S91" s="1"/>
    </row>
    <row r="92" customFormat="false" ht="12.75" hidden="false" customHeight="true" outlineLevel="0" collapsed="false">
      <c r="B92" s="117" t="s">
        <v>77</v>
      </c>
      <c r="C92" s="117"/>
      <c r="D92" s="117"/>
      <c r="E92" s="118" t="s">
        <v>38</v>
      </c>
      <c r="F92" s="118"/>
      <c r="G92" s="118"/>
      <c r="H92" s="14"/>
      <c r="I92" s="14"/>
      <c r="J92" s="14"/>
      <c r="K92" s="14"/>
      <c r="M92" s="14"/>
      <c r="N92" s="14"/>
      <c r="O92" s="14"/>
      <c r="P92" s="14"/>
      <c r="Q92" s="87" t="n">
        <f aca="false">IF(E92="Inserire Si/No",IF(R8&lt;&gt;1,1,0),0)</f>
        <v>1</v>
      </c>
      <c r="S92" s="1"/>
    </row>
    <row r="93" customFormat="false" ht="13.2" hidden="false" customHeight="false" outlineLevel="0" collapsed="false">
      <c r="B93" s="117"/>
      <c r="C93" s="119"/>
      <c r="D93" s="119"/>
      <c r="E93" s="14"/>
      <c r="F93" s="14"/>
      <c r="G93" s="14"/>
      <c r="H93" s="14"/>
      <c r="I93" s="14"/>
      <c r="J93" s="14"/>
      <c r="K93" s="14"/>
      <c r="M93" s="14"/>
      <c r="N93" s="14"/>
      <c r="O93" s="14"/>
      <c r="P93" s="14"/>
      <c r="Q93" s="87"/>
      <c r="S93" s="1"/>
    </row>
    <row r="94" customFormat="false" ht="12.75" hidden="false" customHeight="true" outlineLevel="0" collapsed="false">
      <c r="A94" s="1" t="s">
        <v>66</v>
      </c>
      <c r="B94" s="120" t="s">
        <v>67</v>
      </c>
      <c r="C94" s="120"/>
      <c r="D94" s="120"/>
      <c r="E94" s="121" t="str">
        <f aca="false">IF(E71=0," ",E71)</f>
        <v> </v>
      </c>
      <c r="F94" s="121"/>
      <c r="G94" s="121" t="s">
        <v>66</v>
      </c>
      <c r="H94" s="121"/>
      <c r="I94" s="122"/>
      <c r="J94" s="121" t="s">
        <v>44</v>
      </c>
      <c r="K94" s="121"/>
      <c r="L94" s="101" t="s">
        <v>49</v>
      </c>
      <c r="M94" s="123"/>
      <c r="N94" s="123"/>
      <c r="O94" s="102"/>
      <c r="P94" s="14"/>
      <c r="Q94" s="87"/>
      <c r="R94" s="1" t="s">
        <v>66</v>
      </c>
      <c r="S94" s="1" t="s">
        <v>66</v>
      </c>
    </row>
    <row r="95" customFormat="false" ht="13.2" hidden="false" customHeight="false" outlineLevel="0" collapsed="false">
      <c r="B95" s="86"/>
      <c r="C95" s="14"/>
      <c r="D95" s="14"/>
      <c r="E95" s="14"/>
      <c r="F95" s="14"/>
      <c r="G95" s="14"/>
      <c r="H95" s="14"/>
      <c r="I95" s="14"/>
      <c r="J95" s="14"/>
      <c r="K95" s="14"/>
      <c r="M95" s="14"/>
      <c r="N95" s="14"/>
      <c r="O95" s="14"/>
      <c r="P95" s="14"/>
      <c r="Q95" s="87"/>
      <c r="S95" s="124" t="b">
        <f aca="false">OR($R$8=1,$E$92="No")</f>
        <v>0</v>
      </c>
    </row>
    <row r="96" customFormat="false" ht="25.5" hidden="false" customHeight="true" outlineLevel="0" collapsed="false">
      <c r="B96" s="125" t="str">
        <f aca="false">IF(R8=0,"Tipologia per applicazione riduzione :","")</f>
        <v>Tipologia per applicazione riduzione :</v>
      </c>
      <c r="C96" s="125"/>
      <c r="D96" s="125"/>
      <c r="E96" s="126" t="s">
        <v>31</v>
      </c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06" t="b">
        <f aca="false">IF(E92="Si",IF(E96="Inserire tipologia",1,0))</f>
        <v>0</v>
      </c>
      <c r="S96" s="1"/>
    </row>
    <row r="97" customFormat="false" ht="13.2" hidden="false" customHeight="false" outlineLevel="0" collapsed="false">
      <c r="B97" s="86"/>
      <c r="C97" s="14"/>
      <c r="D97" s="14"/>
      <c r="E97" s="14"/>
      <c r="F97" s="14"/>
      <c r="G97" s="14"/>
      <c r="H97" s="14"/>
      <c r="I97" s="14"/>
      <c r="J97" s="14"/>
      <c r="K97" s="14"/>
      <c r="M97" s="14"/>
      <c r="N97" s="14"/>
      <c r="O97" s="14"/>
      <c r="P97" s="14"/>
      <c r="Q97" s="87"/>
      <c r="S97" s="104"/>
    </row>
    <row r="98" customFormat="false" ht="12.8" hidden="false" customHeight="false" outlineLevel="0" collapsed="false">
      <c r="B98" s="91" t="s">
        <v>71</v>
      </c>
      <c r="C98" s="91"/>
      <c r="D98" s="91"/>
      <c r="E98" s="123"/>
      <c r="F98" s="123"/>
      <c r="G98" s="123"/>
      <c r="H98" s="123"/>
      <c r="I98" s="109"/>
      <c r="J98" s="109"/>
      <c r="K98" s="109" t="str">
        <f aca="false">IF(E92="Si",IF(E98=0,"Inserire valore volume vuoto per pieno",""),IF(E92="No",IF(E98=0,"","Con Applicare riduzione uguale a   'No' i mc devono essere zero"),"Scegliere Si/No nel campo Applicare riduzione "))</f>
        <v>Scegliere Si/No nel campo Applicare riduzione </v>
      </c>
      <c r="L98" s="109"/>
      <c r="M98" s="109"/>
      <c r="N98" s="109"/>
      <c r="O98" s="109"/>
      <c r="P98" s="109"/>
      <c r="Q98" s="87" t="n">
        <f aca="false">IF(E92="Si",IF(E98=0,1,0),IF(E92="No",IF(E98=0,"",1),0))</f>
        <v>0</v>
      </c>
      <c r="R98" s="1" t="str">
        <f aca="false">E92</f>
        <v>Inserire Si/No</v>
      </c>
      <c r="S98" s="104" t="n">
        <f aca="false">Q98</f>
        <v>0</v>
      </c>
    </row>
    <row r="99" customFormat="false" ht="13.2" hidden="false" customHeight="false" outlineLevel="0" collapsed="false">
      <c r="B99" s="97"/>
      <c r="C99" s="98"/>
      <c r="D99" s="98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87"/>
      <c r="R99" s="127" t="n">
        <f aca="false">E98</f>
        <v>0</v>
      </c>
      <c r="S99" s="104"/>
    </row>
    <row r="100" customFormat="false" ht="13.2" hidden="false" customHeight="false" outlineLevel="0" collapsed="false">
      <c r="B100" s="91" t="s">
        <v>73</v>
      </c>
      <c r="C100" s="91"/>
      <c r="D100" s="91"/>
      <c r="E100" s="121" t="n">
        <f aca="false">E98</f>
        <v>0</v>
      </c>
      <c r="F100" s="121"/>
      <c r="G100" s="121"/>
      <c r="H100" s="121"/>
      <c r="I100" s="128"/>
      <c r="J100" s="128"/>
      <c r="K100" s="109" t="str">
        <f aca="false">IF(E92="Si",IF(E100=0,"Inserire valore volume vuoto per pieno",""),IF(E92="No",IF(E100=0,"","Con Applicare riduzione uguale a   'No' i mc devono essere zero"),"Scegliere Si/No nel campo Applicare riduzione "))</f>
        <v>Scegliere Si/No nel campo Applicare riduzione </v>
      </c>
      <c r="L100" s="109"/>
      <c r="M100" s="109"/>
      <c r="N100" s="109"/>
      <c r="O100" s="109"/>
      <c r="P100" s="128"/>
      <c r="Q100" s="87" t="n">
        <f aca="false">IF(E92="Si",IF(E100=0,1,0),IF(E96="No",IF(E100=0,"",1),0))</f>
        <v>0</v>
      </c>
      <c r="S100" s="104"/>
    </row>
    <row r="101" customFormat="false" ht="13.2" hidden="false" customHeight="false" outlineLevel="0" collapsed="false">
      <c r="B101" s="129"/>
      <c r="C101" s="130"/>
      <c r="D101" s="130"/>
      <c r="E101" s="130"/>
      <c r="F101" s="130"/>
      <c r="G101" s="130"/>
      <c r="H101" s="130"/>
      <c r="I101" s="130"/>
      <c r="J101" s="130"/>
      <c r="K101" s="130"/>
      <c r="L101" s="131"/>
      <c r="M101" s="130"/>
      <c r="N101" s="130"/>
      <c r="O101" s="130"/>
      <c r="P101" s="130"/>
      <c r="Q101" s="132"/>
    </row>
    <row r="102" customFormat="false" ht="13.2" hidden="false" customHeight="false" outlineLevel="0" collapsed="false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M102" s="14"/>
      <c r="N102" s="14"/>
      <c r="O102" s="14"/>
      <c r="P102" s="14"/>
    </row>
    <row r="103" customFormat="false" ht="13.2" hidden="false" customHeight="false" outlineLevel="0" collapsed="false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M103" s="14"/>
      <c r="N103" s="14"/>
      <c r="O103" s="14"/>
      <c r="P103" s="14"/>
    </row>
    <row r="107" customFormat="false" ht="12.75" hidden="false" customHeight="true" outlineLevel="0" collapsed="false">
      <c r="G107" s="75"/>
      <c r="H107" s="75"/>
      <c r="I107" s="75"/>
      <c r="J107" s="75"/>
      <c r="K107" s="75"/>
    </row>
    <row r="108" customFormat="false" ht="13.2" hidden="false" customHeight="false" outlineLevel="0" collapsed="false">
      <c r="G108" s="75"/>
      <c r="H108" s="75"/>
      <c r="I108" s="75"/>
      <c r="J108" s="75"/>
      <c r="K108" s="75"/>
    </row>
    <row r="109" customFormat="false" ht="13.2" hidden="false" customHeight="false" outlineLevel="0" collapsed="false">
      <c r="G109" s="75"/>
      <c r="H109" s="75"/>
      <c r="I109" s="75"/>
      <c r="J109" s="75"/>
      <c r="K109" s="75"/>
    </row>
    <row r="110" customFormat="false" ht="13.2" hidden="false" customHeight="false" outlineLevel="0" collapsed="false">
      <c r="G110" s="75"/>
      <c r="H110" s="75"/>
      <c r="I110" s="75"/>
      <c r="J110" s="75"/>
      <c r="K110" s="75"/>
    </row>
  </sheetData>
  <sheetProtection algorithmName="SHA-512" hashValue="fZx402FvI/SGLzxaYgzurPeagZIBX5Fy0OT064hMfB59t6Qui5zyFAsXD/Br2SQk7pWaxm/UNe3/Au0zOXjEaw==" saltValue="+Jz1ALEftsb7H42NAOmN0A==" spinCount="100000" sheet="true" objects="true" scenarios="true" selectLockedCells="true"/>
  <mergeCells count="83">
    <mergeCell ref="B1:N1"/>
    <mergeCell ref="O1:Q1"/>
    <mergeCell ref="B2:M2"/>
    <mergeCell ref="B3:N3"/>
    <mergeCell ref="K6:N6"/>
    <mergeCell ref="B7:M7"/>
    <mergeCell ref="B8:C8"/>
    <mergeCell ref="K8:L8"/>
    <mergeCell ref="B12:H12"/>
    <mergeCell ref="I12:J12"/>
    <mergeCell ref="L12:M12"/>
    <mergeCell ref="B13:M13"/>
    <mergeCell ref="B14:C14"/>
    <mergeCell ref="K14:L14"/>
    <mergeCell ref="B18:M18"/>
    <mergeCell ref="B19:C19"/>
    <mergeCell ref="K19:L19"/>
    <mergeCell ref="B23:H23"/>
    <mergeCell ref="I23:J23"/>
    <mergeCell ref="L23:M23"/>
    <mergeCell ref="B24:M24"/>
    <mergeCell ref="B25:C25"/>
    <mergeCell ref="K25:L25"/>
    <mergeCell ref="B29:M29"/>
    <mergeCell ref="B30:C30"/>
    <mergeCell ref="K30:L30"/>
    <mergeCell ref="B34:H34"/>
    <mergeCell ref="I34:J34"/>
    <mergeCell ref="L34:M34"/>
    <mergeCell ref="B36:N36"/>
    <mergeCell ref="B37:N37"/>
    <mergeCell ref="B39:M39"/>
    <mergeCell ref="B40:C40"/>
    <mergeCell ref="F40:K40"/>
    <mergeCell ref="B44:M44"/>
    <mergeCell ref="B45:C45"/>
    <mergeCell ref="F45:K45"/>
    <mergeCell ref="V50:W52"/>
    <mergeCell ref="I52:L52"/>
    <mergeCell ref="B55:Q55"/>
    <mergeCell ref="C57:P57"/>
    <mergeCell ref="B59:D59"/>
    <mergeCell ref="E59:I59"/>
    <mergeCell ref="J59:L59"/>
    <mergeCell ref="M59:N59"/>
    <mergeCell ref="B63:D63"/>
    <mergeCell ref="E63:P63"/>
    <mergeCell ref="B65:D65"/>
    <mergeCell ref="E65:P68"/>
    <mergeCell ref="B71:D71"/>
    <mergeCell ref="G71:I71"/>
    <mergeCell ref="J71:K71"/>
    <mergeCell ref="M71:N71"/>
    <mergeCell ref="B73:Q73"/>
    <mergeCell ref="B75:D75"/>
    <mergeCell ref="E75:P75"/>
    <mergeCell ref="B77:D77"/>
    <mergeCell ref="E77:P80"/>
    <mergeCell ref="B84:D84"/>
    <mergeCell ref="E84:G84"/>
    <mergeCell ref="K84:O84"/>
    <mergeCell ref="K85:N85"/>
    <mergeCell ref="B86:D86"/>
    <mergeCell ref="E86:G86"/>
    <mergeCell ref="K86:O86"/>
    <mergeCell ref="B88:Q88"/>
    <mergeCell ref="C89:P89"/>
    <mergeCell ref="C90:P90"/>
    <mergeCell ref="B92:D92"/>
    <mergeCell ref="E92:G92"/>
    <mergeCell ref="B94:D94"/>
    <mergeCell ref="E94:H94"/>
    <mergeCell ref="J94:K94"/>
    <mergeCell ref="M94:N94"/>
    <mergeCell ref="B96:D96"/>
    <mergeCell ref="E96:P96"/>
    <mergeCell ref="B98:D98"/>
    <mergeCell ref="E98:H98"/>
    <mergeCell ref="K98:O98"/>
    <mergeCell ref="B100:D100"/>
    <mergeCell ref="E100:H100"/>
    <mergeCell ref="K100:O100"/>
    <mergeCell ref="G107:K110"/>
  </mergeCells>
  <conditionalFormatting sqref="P59 M59 E59">
    <cfRule type="cellIs" priority="2" operator="greaterThan" aboveAverage="0" equalAverage="0" bottom="0" percent="0" rank="0" text="" dxfId="0">
      <formula>0</formula>
    </cfRule>
    <cfRule type="cellIs" priority="3" operator="lessThanOrEqual" aboveAverage="0" equalAverage="0" bottom="0" percent="0" rank="0" text="" dxfId="1">
      <formula>0</formula>
    </cfRule>
  </conditionalFormatting>
  <conditionalFormatting sqref="E77:P80 E65:P68">
    <cfRule type="expression" priority="4" aboveAverage="0" equalAverage="0" bottom="0" percent="0" rank="0" text="" dxfId="2">
      <formula>E65=""</formula>
    </cfRule>
  </conditionalFormatting>
  <conditionalFormatting sqref="G107:K110">
    <cfRule type="expression" priority="5" aboveAverage="0" equalAverage="0" bottom="0" percent="0" rank="0" text="" dxfId="3">
      <formula>$G$107="Errore"</formula>
    </cfRule>
  </conditionalFormatting>
  <conditionalFormatting sqref="E71">
    <cfRule type="expression" priority="6" aboveAverage="0" equalAverage="0" bottom="0" percent="0" rank="0" text="" dxfId="4">
      <formula>LEN(E71)=0</formula>
    </cfRule>
  </conditionalFormatting>
  <conditionalFormatting sqref="J71:K71 M71:N71">
    <cfRule type="expression" priority="7" aboveAverage="0" equalAverage="0" bottom="0" percent="0" rank="0" text="" dxfId="5">
      <formula>LEN(J71)=0</formula>
    </cfRule>
    <cfRule type="cellIs" priority="8" operator="lessThanOrEqual" aboveAverage="0" equalAverage="0" bottom="0" percent="0" rank="0" text="" dxfId="6">
      <formula>0</formula>
    </cfRule>
  </conditionalFormatting>
  <conditionalFormatting sqref="E84:G84 E86:G86">
    <cfRule type="expression" priority="9" aboveAverage="0" equalAverage="0" bottom="0" percent="0" rank="0" text="" dxfId="7">
      <formula>E84+E98&gt;0</formula>
    </cfRule>
    <cfRule type="expression" priority="10" aboveAverage="0" equalAverage="0" bottom="0" percent="0" rank="0" text="" dxfId="8">
      <formula>E84+E98=0</formula>
    </cfRule>
  </conditionalFormatting>
  <conditionalFormatting sqref="B96:D96">
    <cfRule type="expression" priority="11" aboveAverage="0" equalAverage="0" bottom="0" percent="0" rank="0" text="" dxfId="9">
      <formula>OR(R8=1,E92="No",E92="Inserire Si/No")</formula>
    </cfRule>
  </conditionalFormatting>
  <conditionalFormatting sqref="B98:D98">
    <cfRule type="expression" priority="12" aboveAverage="0" equalAverage="0" bottom="0" percent="0" rank="0" text="" dxfId="10">
      <formula>OR(R8=1,E92="No",E92="Inserire Si/No")</formula>
    </cfRule>
  </conditionalFormatting>
  <conditionalFormatting sqref="E98:H98">
    <cfRule type="expression" priority="13" aboveAverage="0" equalAverage="0" bottom="0" percent="0" rank="0" text="" dxfId="11">
      <formula>OR(R8=1,E92="No",E92="Inserire Si/No")</formula>
    </cfRule>
    <cfRule type="expression" priority="14" aboveAverage="0" equalAverage="0" bottom="0" percent="0" rank="0" text="" dxfId="12">
      <formula>$E$96="Riduzione non applicata"</formula>
    </cfRule>
    <cfRule type="expression" priority="15" aboveAverage="0" equalAverage="0" bottom="0" percent="0" rank="0" text="" dxfId="13">
      <formula>E84+E98=0</formula>
    </cfRule>
  </conditionalFormatting>
  <conditionalFormatting sqref="B100:D100">
    <cfRule type="expression" priority="16" aboveAverage="0" equalAverage="0" bottom="0" percent="0" rank="0" text="" dxfId="14">
      <formula>OR(R8=1,E92="No",E92="Inserire Si/No")</formula>
    </cfRule>
  </conditionalFormatting>
  <conditionalFormatting sqref="E100:H100">
    <cfRule type="expression" priority="17" aboveAverage="0" equalAverage="0" bottom="0" percent="0" rank="0" text="" dxfId="15">
      <formula>OR(R8=1,E92="No",E92="Inserire Si/No")</formula>
    </cfRule>
    <cfRule type="expression" priority="18" aboveAverage="0" equalAverage="0" bottom="0" percent="0" rank="0" text="" dxfId="16">
      <formula>$E$96="Riduzione non applicata"</formula>
    </cfRule>
    <cfRule type="expression" priority="19" aboveAverage="0" equalAverage="0" bottom="0" percent="0" rank="0" text="" dxfId="17">
      <formula>E86+E100=0</formula>
    </cfRule>
  </conditionalFormatting>
  <conditionalFormatting sqref="K98:O98">
    <cfRule type="expression" priority="20" aboveAverage="0" equalAverage="0" bottom="0" percent="0" rank="0" text="" dxfId="18">
      <formula>OR(R8=1,E92="No",E92="Inserire Si/No")</formula>
    </cfRule>
    <cfRule type="expression" priority="21" aboveAverage="0" equalAverage="0" bottom="0" percent="0" rank="0" text="" dxfId="19">
      <formula>Q98=1</formula>
    </cfRule>
  </conditionalFormatting>
  <conditionalFormatting sqref="K100:O100">
    <cfRule type="expression" priority="22" aboveAverage="0" equalAverage="0" bottom="0" percent="0" rank="0" text="" dxfId="20">
      <formula>Q100=1</formula>
    </cfRule>
    <cfRule type="expression" priority="23" aboveAverage="0" equalAverage="0" bottom="0" percent="0" rank="0" text="" dxfId="21">
      <formula>OR(R8=1,E92="No",E92="Inserire Si/No")</formula>
    </cfRule>
  </conditionalFormatting>
  <conditionalFormatting sqref="E96:P96">
    <cfRule type="expression" priority="24" aboveAverage="0" equalAverage="0" bottom="0" percent="0" rank="0" text="" dxfId="22">
      <formula>OR(R8=1,E92="No",E92="Inserire Si/No")</formula>
    </cfRule>
    <cfRule type="expression" priority="25" aboveAverage="0" equalAverage="0" bottom="0" percent="0" rank="0" text="" dxfId="23">
      <formula>$E$96="Riduzione non applicata"</formula>
    </cfRule>
    <cfRule type="expression" priority="26" aboveAverage="0" equalAverage="0" bottom="0" percent="0" rank="0" text="" dxfId="24">
      <formula>$R$8&lt;&gt;1</formula>
    </cfRule>
  </conditionalFormatting>
  <conditionalFormatting sqref="E94:H94">
    <cfRule type="expression" priority="27" aboveAverage="0" equalAverage="0" bottom="0" percent="0" rank="0" text="" dxfId="25">
      <formula>OR(R8=1,E92="No",E92="Inserire Si/No")</formula>
    </cfRule>
    <cfRule type="expression" priority="28" aboveAverage="0" equalAverage="0" bottom="0" percent="0" rank="0" text="" dxfId="26">
      <formula>$E$96="Riduzione non applicata"</formula>
    </cfRule>
    <cfRule type="expression" priority="29" aboveAverage="0" equalAverage="0" bottom="0" percent="0" rank="0" text="" dxfId="27">
      <formula>$R$8&lt;&gt;1</formula>
    </cfRule>
  </conditionalFormatting>
  <conditionalFormatting sqref="B94:D94">
    <cfRule type="expression" priority="30" aboveAverage="0" equalAverage="0" bottom="0" percent="0" rank="0" text="" dxfId="28">
      <formula>OR(R8=1,E92="No",E92="Inserire Si/No")</formula>
    </cfRule>
    <cfRule type="expression" priority="31" aboveAverage="0" equalAverage="0" bottom="0" percent="0" rank="0" text="" dxfId="29">
      <formula>$E$96="Riduzione non applicata"</formula>
    </cfRule>
    <cfRule type="expression" priority="32" aboveAverage="0" equalAverage="0" bottom="0" percent="0" rank="0" text="" dxfId="30">
      <formula>$R$8&lt;&gt;1</formula>
    </cfRule>
  </conditionalFormatting>
  <conditionalFormatting sqref="J94:K94">
    <cfRule type="expression" priority="33" aboveAverage="0" equalAverage="0" bottom="0" percent="0" rank="0" text="" dxfId="31">
      <formula>OR(R8=1,E92="No",E92="Inserire Si/No")</formula>
    </cfRule>
    <cfRule type="expression" priority="34" aboveAverage="0" equalAverage="0" bottom="0" percent="0" rank="0" text="" dxfId="32">
      <formula>$E$96="Riduzione non applicata"</formula>
    </cfRule>
    <cfRule type="expression" priority="35" aboveAverage="0" equalAverage="0" bottom="0" percent="0" rank="0" text="" dxfId="33">
      <formula>$R$8&lt;&gt;1</formula>
    </cfRule>
  </conditionalFormatting>
  <conditionalFormatting sqref="M94">
    <cfRule type="expression" priority="36" aboveAverage="0" equalAverage="0" bottom="0" percent="0" rank="0" text="" dxfId="34">
      <formula>OR(R8=1,E92="No",E92="Inserire Si/No")</formula>
    </cfRule>
    <cfRule type="expression" priority="37" aboveAverage="0" equalAverage="0" bottom="0" percent="0" rank="0" text="" dxfId="35">
      <formula>$E$96="Riduzione non applicata"</formula>
    </cfRule>
    <cfRule type="expression" priority="38" aboveAverage="0" equalAverage="0" bottom="0" percent="0" rank="0" text="" dxfId="36">
      <formula>$R$8&lt;&gt;1</formula>
    </cfRule>
  </conditionalFormatting>
  <conditionalFormatting sqref="L94">
    <cfRule type="expression" priority="39" aboveAverage="0" equalAverage="0" bottom="0" percent="0" rank="0" text="" dxfId="37">
      <formula>OR(R8=1,E92="No",E92="Inserire Si/No")</formula>
    </cfRule>
    <cfRule type="expression" priority="40" aboveAverage="0" equalAverage="0" bottom="0" percent="0" rank="0" text="" dxfId="38">
      <formula>$L$71="Inserire MC / MQ"</formula>
    </cfRule>
  </conditionalFormatting>
  <conditionalFormatting sqref="B92:D93">
    <cfRule type="expression" priority="41" aboveAverage="0" equalAverage="0" bottom="0" percent="0" rank="0" text="" dxfId="39">
      <formula>$R$8=1</formula>
    </cfRule>
  </conditionalFormatting>
  <conditionalFormatting sqref="E92:G92">
    <cfRule type="expression" priority="42" aboveAverage="0" equalAverage="0" bottom="0" percent="0" rank="0" text="" dxfId="40">
      <formula>$R$8=1</formula>
    </cfRule>
    <cfRule type="expression" priority="43" aboveAverage="0" equalAverage="0" bottom="0" percent="0" rank="0" text="" dxfId="41">
      <formula>$E$92="Inserire Si/No"</formula>
    </cfRule>
    <cfRule type="expression" priority="44" aboveAverage="0" equalAverage="0" bottom="0" percent="0" rank="0" text="" dxfId="42">
      <formula>"SOMMA($R$19:$R$22)&gt;0"</formula>
    </cfRule>
  </conditionalFormatting>
  <conditionalFormatting sqref="E75:P75">
    <cfRule type="expression" priority="45" aboveAverage="0" equalAverage="0" bottom="0" percent="0" rank="0" text="" dxfId="43">
      <formula>$E$75="INSERIRE TIPOLOGIA intevento in funzione della zona di PRGC e del If o It"</formula>
    </cfRule>
    <cfRule type="expression" priority="46" aboveAverage="0" equalAverage="0" bottom="0" percent="0" rank="0" text="" dxfId="44">
      <formula>$E$75=""</formula>
    </cfRule>
  </conditionalFormatting>
  <conditionalFormatting sqref="C57:P57">
    <cfRule type="expression" priority="47" aboveAverage="0" equalAverage="0" bottom="0" percent="0" rank="0" text="" dxfId="45">
      <formula>$C$57="Riempire tutte le caselle rosse"</formula>
    </cfRule>
    <cfRule type="expression" priority="48" aboveAverage="0" equalAverage="0" bottom="0" percent="0" rank="0" text="" dxfId="46">
      <formula>$C$57&lt;&gt;"Riempire tutte le caselle rosse"</formula>
    </cfRule>
  </conditionalFormatting>
  <conditionalFormatting sqref="L71">
    <cfRule type="expression" priority="49" aboveAverage="0" equalAverage="0" bottom="0" percent="0" rank="0" text="" dxfId="47">
      <formula>$L$71="Inserire MC / MQ"</formula>
    </cfRule>
  </conditionalFormatting>
  <conditionalFormatting sqref="K84:O84">
    <cfRule type="expression" priority="50" aboveAverage="0" equalAverage="0" bottom="0" percent="0" rank="0" text="" dxfId="48">
      <formula>OR(R1048570=1,E78="No",E78="Inserire Si/No")</formula>
    </cfRule>
    <cfRule type="expression" priority="51" aboveAverage="0" equalAverage="0" bottom="0" percent="0" rank="0" text="" dxfId="49">
      <formula>Q84=1</formula>
    </cfRule>
    <cfRule type="expression" priority="52" aboveAverage="0" equalAverage="0" bottom="0" percent="0" rank="0" text="" dxfId="50">
      <formula>OR(R1048570=1,E78="No",E78="Inserire Si/No")</formula>
    </cfRule>
    <cfRule type="expression" priority="53" aboveAverage="0" equalAverage="0" bottom="0" percent="0" rank="0" text="" dxfId="51">
      <formula>Q84=1</formula>
    </cfRule>
  </conditionalFormatting>
  <conditionalFormatting sqref="K86:O86">
    <cfRule type="expression" priority="54" aboveAverage="0" equalAverage="0" bottom="0" percent="0" rank="0" text="" dxfId="52">
      <formula>OR(R1048572=1,E80="No",E80="Inserire Si/No")</formula>
    </cfRule>
    <cfRule type="expression" priority="55" aboveAverage="0" equalAverage="0" bottom="0" percent="0" rank="0" text="" dxfId="53">
      <formula>Q86=1</formula>
    </cfRule>
    <cfRule type="expression" priority="56" aboveAverage="0" equalAverage="0" bottom="0" percent="0" rank="0" text="" dxfId="54">
      <formula>OR(R1048572=1,E80="No",E80="Inserire Si/No")</formula>
    </cfRule>
    <cfRule type="expression" priority="57" aboveAverage="0" equalAverage="0" bottom="0" percent="0" rank="0" text="" dxfId="55">
      <formula>Q86=1</formula>
    </cfRule>
    <cfRule type="expression" priority="58" aboveAverage="0" equalAverage="0" bottom="0" percent="0" rank="0" text="" dxfId="56">
      <formula>OR(R1048572=1,E80="No",E80="Inserire Si/No")</formula>
    </cfRule>
    <cfRule type="expression" priority="59" aboveAverage="0" equalAverage="0" bottom="0" percent="0" rank="0" text="" dxfId="57">
      <formula>Q86=1</formula>
    </cfRule>
    <cfRule type="expression" priority="60" aboveAverage="0" equalAverage="0" bottom="0" percent="0" rank="0" text="" dxfId="58">
      <formula>OR(R1048572=1,E80="No",E80="Inserire Si/No")</formula>
    </cfRule>
    <cfRule type="expression" priority="61" aboveAverage="0" equalAverage="0" bottom="0" percent="0" rank="0" text="" dxfId="59">
      <formula>Q86=1</formula>
    </cfRule>
  </conditionalFormatting>
  <conditionalFormatting sqref="E63:P63">
    <cfRule type="expression" priority="62" aboveAverage="0" equalAverage="0" bottom="0" percent="0" rank="0" text="" dxfId="60">
      <formula>E63=""</formula>
    </cfRule>
  </conditionalFormatting>
  <dataValidations count="16">
    <dataValidation allowBlank="true" error="Inserire Numero pratica" errorStyle="stop" errorTitle="Numero pratica" operator="between" prompt="Inserire numero pratica" promptTitle="Numero Pratica" showDropDown="false" showErrorMessage="true" showInputMessage="true" sqref="P59 JA61 SW61 ACS61" type="none">
      <formula1>0</formula1>
      <formula2>0</formula2>
    </dataValidation>
    <dataValidation allowBlank="true" error="Inserire anno della pratica nel formato 4 posizioni" errorStyle="stop" errorTitle="Anno pratica" operator="between" prompt="Inserire anno della pratica formato 4 posizioni" promptTitle="Anno pratica" showDropDown="false" showErrorMessage="true" showInputMessage="true" sqref="M59 JK59 TG59 ADC59" type="whole">
      <formula1>1990</formula1>
      <formula2>2100</formula2>
    </dataValidation>
    <dataValidation allowBlank="true" error="Inserire metri cubi Urb I&#10;" errorStyle="stop" errorTitle="Mc Urb I" operator="between" prompt="Inserire metri cubi Urb I" promptTitle="mc Urb I" showDropDown="false" showErrorMessage="true" showInputMessage="true" sqref="E98:H98 JA98:JD98 SW98:SZ98 ACS98:ACV98" type="none">
      <formula1>0</formula1>
      <formula2>0</formula2>
    </dataValidation>
    <dataValidation allowBlank="true" error="Inserire metri cubi Urb II&#10;" errorStyle="stop" errorTitle="Mc Urb II" operator="between" prompt="Inserire metri cubi Urb II" promptTitle="mc Urb II" showDropDown="false" showErrorMessage="true" showInputMessage="true" sqref="E100:H100 JA100:JD100 SW100:SZ100 ACS100:ACV100" type="none">
      <formula1>0</formula1>
      <formula2>0</formula2>
    </dataValidation>
    <dataValidation allowBlank="true" error="Tipologia scelta non valida" errorStyle="stop" errorTitle="Tipologia scelta non valida" operator="between" prompt="Inserire tipologia" promptTitle="Tipologia" showDropDown="false" showErrorMessage="true" showInputMessage="true" sqref="E65 JA65 SW65 ACS65 E77 JA77 SW77 ACS77 E81:E82 JA81:JA82 SW81:SW82 ACS81:ACS82" type="none">
      <formula1>0</formula1>
      <formula2>0</formula2>
    </dataValidation>
    <dataValidation allowBlank="true" errorStyle="stop" operator="between" prompt="Inserire intestatario" promptTitle="Intestatario" showDropDown="false" showErrorMessage="true" showInputMessage="true" sqref="O4:P4 JK4:JL4 TG4:TH4 ADC4:ADD4 E63:E64 JA63:JA64 SW63:SW64 ACS63:ACS64 E69:E70 JA69:JA70 SW69:SW70 ACS69:ACS70 E72 JA72 SW72 ACS72 E74 JA74 SW74 ACS74" type="none">
      <formula1>0</formula1>
      <formula2>0</formula2>
    </dataValidation>
    <dataValidation allowBlank="true" error="Deve essere massimo di 6&#10; posizioni &#10;" errorStyle="stop" errorTitle="Zona PRGC" operator="between" prompt="inserire un valore di 6 posizione massimo" promptTitle="Zona PRGC" showDropDown="false" showErrorMessage="true" showInputMessage="true" sqref="E71 JA71 SW71 ACS71 E94 JA94 SW94 ACS94" type="textLength">
      <formula1>1</formula1>
      <formula2>6</formula2>
    </dataValidation>
    <dataValidation allowBlank="true" error="Inserire IF o IT massimo 15 posizioni" errorStyle="stop" errorTitle="IF o IT" operator="between" prompt="Inserire IF o IT massimo 15 posizioni" promptTitle="IF o  IT" showDropDown="false" showErrorMessage="true" showInputMessage="true" sqref="M71:N71 JI71:JJ71 TE71:TF71 ADA71:ADB71" type="textLength">
      <formula1>1</formula1>
      <formula2>15</formula2>
    </dataValidation>
    <dataValidation allowBlank="true" error="Inserire numero pratica&#10;Numero compreso tra 1 e 99.9999&#10;" errorStyle="stop" errorTitle="Numero pratica" operator="between" prompt="Inserire numero pratica" promptTitle="Numero pratica" showDropDown="false" showErrorMessage="true" showInputMessage="true" sqref="E59:I59 JA59:JE59 SW59:TA59 ACS59:ACW59" type="whole">
      <formula1>1</formula1>
      <formula2>99999</formula2>
    </dataValidation>
    <dataValidation allowBlank="true" error="Inserire metri cubi Urb I&#10;" errorStyle="stop" errorTitle="Mc Urb I" operator="between" prompt="Inserire metri cubi Urb I" promptTitle="mc Urb I" showDropDown="false" showErrorMessage="true" showInputMessage="true" sqref="E84:G84 JA84:JC84 SW84:SY84 ACS84:ACU84" type="decimal">
      <formula1>1</formula1>
      <formula2>99999.99</formula2>
    </dataValidation>
    <dataValidation allowBlank="true" error="Inserire metri cubi Urb II&#10;" errorStyle="stop" errorTitle="Mc Urb II" operator="between" prompt="Inserire metri cubi Urb II" promptTitle="mc Urb II" showDropDown="false" showErrorMessage="true" showInputMessage="true" sqref="E86:G86 JA86:JC86 SW86:SY86 ACS86:ACU86" type="decimal">
      <formula1>1</formula1>
      <formula2>99999.99</formula2>
    </dataValidation>
    <dataValidation allowBlank="true" error="Tipo  MC/MQ non valido" errorStyle="stop" errorTitle="Tipo  MC/MQ non valido" operator="between" prompt="Inserire MC/MQ" promptTitle="Tipo MC/MQ" showDropDown="false" showErrorMessage="true" showInputMessage="true" sqref="L71 JH71 TD71 ACZ71 L94 JH94 TD94 ACZ94" type="list">
      <formula1>$S$35:$S$37</formula1>
      <formula2>0</formula2>
    </dataValidation>
    <dataValidation allowBlank="true" error="Inserire IF o IT &#10;" errorStyle="stop" errorTitle="IF o IT" operator="between" prompt="Inserire IF o IT " promptTitle="IF o  IT" showDropDown="false" showErrorMessage="true" showInputMessage="true" sqref="J71:K71 JF71:JG71 TB71:TC71 ACX71:ACY71 J94:K94 JF94:JG94 TB94:TC94 ACX94:ACY94" type="list">
      <formula1>$S$30:$S$31</formula1>
      <formula2>0</formula2>
    </dataValidation>
    <dataValidation allowBlank="true" error="Tipologia scelta non valida" errorStyle="stop" errorTitle="Tipologia scelta non valida" operator="between" prompt="Inserire tipologia" promptTitle="Tipologia" showDropDown="false" showErrorMessage="true" showInputMessage="true" sqref="E75:E76 JA75:JA76 SW75:SW76 ACS75:ACS76" type="list">
      <formula1>$S$7:$S$12</formula1>
      <formula2>0</formula2>
    </dataValidation>
    <dataValidation allowBlank="true" errorStyle="stop" operator="between" showDropDown="false" showErrorMessage="true" showInputMessage="true" sqref="E96:P96 JA96:JL96 SW96:TH96 ACS96:ADD96" type="list">
      <formula1>$S$19:$S$22</formula1>
      <formula2>0</formula2>
    </dataValidation>
    <dataValidation allowBlank="true" error="Tipo scelta non valido" errorStyle="stop" errorTitle="Applicazione riduzione" operator="between" prompt="Inserire Si / No" promptTitle="Applicazione riduzione" showDropDown="false" showErrorMessage="true" showInputMessage="true" sqref="E92 JA92 SW92 ACS92" type="list">
      <formula1>$S$25:$S$27</formula1>
      <formula2>0</formula2>
    </dataValidation>
  </dataValidations>
  <hyperlinks>
    <hyperlink ref="S2" location="'Da Allegare'!A1" display="PROSEGUI--&gt;"/>
  </hyperlinks>
  <printOptions headings="false" gridLines="false" gridLinesSet="true" horizontalCentered="false" verticalCentered="false"/>
  <pageMargins left="0.590277777777778" right="0.590277777777778" top="0.590277777777778" bottom="0.590277777777778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C9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4" activeCellId="0" sqref="J74"/>
    </sheetView>
  </sheetViews>
  <sheetFormatPr defaultColWidth="9.13671875" defaultRowHeight="13.2" zeroHeight="false" outlineLevelRow="0" outlineLevelCol="0"/>
  <cols>
    <col collapsed="false" customWidth="true" hidden="false" outlineLevel="0" max="1" min="1" style="1" width="2.89"/>
    <col collapsed="false" customWidth="true" hidden="false" outlineLevel="0" max="2" min="2" style="1" width="4.66"/>
    <col collapsed="false" customWidth="true" hidden="false" outlineLevel="0" max="5" min="3" style="1" width="11.33"/>
    <col collapsed="false" customWidth="true" hidden="false" outlineLevel="0" max="6" min="6" style="1" width="10.58"/>
    <col collapsed="false" customWidth="true" hidden="false" outlineLevel="0" max="7" min="7" style="1" width="11.45"/>
    <col collapsed="false" customWidth="true" hidden="false" outlineLevel="0" max="8" min="8" style="1" width="9.56"/>
    <col collapsed="false" customWidth="true" hidden="false" outlineLevel="0" max="9" min="9" style="1" width="10"/>
    <col collapsed="false" customWidth="false" hidden="false" outlineLevel="0" max="10" min="10" style="1" width="9.13"/>
    <col collapsed="false" customWidth="true" hidden="false" outlineLevel="0" max="11" min="11" style="1" width="15.11"/>
    <col collapsed="false" customWidth="false" hidden="false" outlineLevel="0" max="12" min="12" style="1" width="9.13"/>
    <col collapsed="false" customWidth="true" hidden="false" outlineLevel="0" max="13" min="13" style="1" width="10.45"/>
    <col collapsed="false" customWidth="true" hidden="true" outlineLevel="0" max="15" min="14" style="26" width="7.56"/>
    <col collapsed="false" customWidth="true" hidden="true" outlineLevel="0" max="16" min="16" style="26" width="10"/>
    <col collapsed="false" customWidth="true" hidden="true" outlineLevel="0" max="17" min="17" style="26" width="28.89"/>
    <col collapsed="false" customWidth="true" hidden="true" outlineLevel="0" max="18" min="18" style="26" width="7"/>
    <col collapsed="false" customWidth="true" hidden="true" outlineLevel="0" max="19" min="19" style="1" width="55.55"/>
    <col collapsed="false" customWidth="false" hidden="true" outlineLevel="0" max="28" min="20" style="1" width="9.13"/>
    <col collapsed="false" customWidth="true" hidden="false" outlineLevel="0" max="29" min="29" style="1" width="4.66"/>
    <col collapsed="false" customWidth="false" hidden="false" outlineLevel="0" max="1024" min="30" style="1" width="9.13"/>
  </cols>
  <sheetData>
    <row r="1" customFormat="false" ht="12" hidden="true" customHeight="true" outlineLevel="0" collapsed="false">
      <c r="B1" s="133"/>
      <c r="C1" s="134"/>
      <c r="D1" s="135"/>
      <c r="E1" s="135"/>
      <c r="F1" s="135"/>
      <c r="G1" s="135"/>
      <c r="H1" s="135"/>
      <c r="I1" s="135"/>
      <c r="J1" s="135"/>
      <c r="K1" s="135"/>
      <c r="L1" s="135"/>
      <c r="M1" s="136"/>
    </row>
    <row r="2" customFormat="false" ht="1.5" hidden="true" customHeight="true" outlineLevel="0" collapsed="false">
      <c r="B2" s="137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  <c r="O2" s="139"/>
      <c r="P2" s="139"/>
      <c r="Q2" s="139"/>
      <c r="R2" s="139"/>
    </row>
    <row r="3" customFormat="false" ht="13.2" hidden="true" customHeight="false" outlineLevel="0" collapsed="false">
      <c r="B3" s="137"/>
      <c r="C3" s="140"/>
      <c r="D3" s="141"/>
      <c r="E3" s="141"/>
      <c r="F3" s="141"/>
      <c r="G3" s="141"/>
      <c r="H3" s="141"/>
      <c r="I3" s="141"/>
      <c r="J3" s="141"/>
      <c r="K3" s="141"/>
      <c r="L3" s="141"/>
      <c r="M3" s="142"/>
      <c r="N3" s="143"/>
      <c r="O3" s="143"/>
      <c r="P3" s="143"/>
      <c r="Q3" s="143"/>
      <c r="R3" s="143"/>
    </row>
    <row r="4" customFormat="false" ht="13.2" hidden="true" customHeight="false" outlineLevel="0" collapsed="false">
      <c r="B4" s="137"/>
      <c r="C4" s="144"/>
      <c r="D4" s="145"/>
      <c r="E4" s="145"/>
      <c r="F4" s="145"/>
      <c r="G4" s="145"/>
      <c r="H4" s="145"/>
      <c r="I4" s="146"/>
      <c r="J4" s="147"/>
      <c r="K4" s="141"/>
      <c r="L4" s="141"/>
      <c r="M4" s="142"/>
      <c r="N4" s="143"/>
      <c r="O4" s="143"/>
      <c r="P4" s="143"/>
      <c r="Q4" s="143"/>
      <c r="R4" s="143"/>
    </row>
    <row r="5" customFormat="false" ht="13.2" hidden="true" customHeight="false" outlineLevel="0" collapsed="false">
      <c r="B5" s="137"/>
      <c r="C5" s="137"/>
      <c r="D5" s="55"/>
      <c r="E5" s="55"/>
      <c r="F5" s="55"/>
      <c r="G5" s="55"/>
      <c r="H5" s="55"/>
      <c r="I5" s="148"/>
      <c r="J5" s="147"/>
      <c r="K5" s="141"/>
      <c r="L5" s="141"/>
      <c r="M5" s="142"/>
      <c r="N5" s="143"/>
      <c r="O5" s="143"/>
      <c r="P5" s="143"/>
      <c r="Q5" s="143"/>
      <c r="R5" s="143"/>
    </row>
    <row r="6" customFormat="false" ht="13.2" hidden="true" customHeight="false" outlineLevel="0" collapsed="false">
      <c r="B6" s="137"/>
      <c r="C6" s="137"/>
      <c r="D6" s="55"/>
      <c r="E6" s="55"/>
      <c r="F6" s="55"/>
      <c r="G6" s="55"/>
      <c r="H6" s="55"/>
      <c r="I6" s="148"/>
      <c r="J6" s="149"/>
      <c r="K6" s="141"/>
      <c r="L6" s="141"/>
      <c r="M6" s="142"/>
      <c r="N6" s="143"/>
      <c r="O6" s="143"/>
      <c r="P6" s="143"/>
      <c r="Q6" s="143"/>
      <c r="R6" s="143"/>
    </row>
    <row r="7" customFormat="false" ht="13.2" hidden="true" customHeight="false" outlineLevel="0" collapsed="false">
      <c r="B7" s="137"/>
      <c r="C7" s="150"/>
      <c r="D7" s="151"/>
      <c r="E7" s="151"/>
      <c r="F7" s="151"/>
      <c r="G7" s="151"/>
      <c r="H7" s="151"/>
      <c r="I7" s="152"/>
      <c r="J7" s="153"/>
      <c r="K7" s="141"/>
      <c r="L7" s="141"/>
      <c r="M7" s="142"/>
      <c r="N7" s="143"/>
      <c r="O7" s="143"/>
      <c r="P7" s="143"/>
      <c r="Q7" s="143"/>
      <c r="R7" s="143"/>
    </row>
    <row r="8" customFormat="false" ht="13.2" hidden="true" customHeight="false" outlineLevel="0" collapsed="false">
      <c r="B8" s="137"/>
      <c r="C8" s="154"/>
      <c r="D8" s="55"/>
      <c r="E8" s="55"/>
      <c r="F8" s="55"/>
      <c r="G8" s="55"/>
      <c r="H8" s="55"/>
      <c r="I8" s="55"/>
      <c r="J8" s="155"/>
      <c r="K8" s="141"/>
      <c r="L8" s="141"/>
      <c r="M8" s="142"/>
      <c r="N8" s="143"/>
      <c r="O8" s="143"/>
      <c r="P8" s="143"/>
      <c r="Q8" s="143"/>
      <c r="R8" s="143"/>
    </row>
    <row r="9" customFormat="false" ht="13.2" hidden="true" customHeight="false" outlineLevel="0" collapsed="false">
      <c r="B9" s="137"/>
      <c r="C9" s="144"/>
      <c r="D9" s="145"/>
      <c r="E9" s="145"/>
      <c r="F9" s="145"/>
      <c r="G9" s="145"/>
      <c r="H9" s="145"/>
      <c r="I9" s="146"/>
      <c r="J9" s="147"/>
      <c r="K9" s="141"/>
      <c r="L9" s="141"/>
      <c r="M9" s="142"/>
      <c r="N9" s="143"/>
      <c r="O9" s="143"/>
      <c r="P9" s="143"/>
      <c r="Q9" s="143"/>
      <c r="R9" s="143"/>
    </row>
    <row r="10" customFormat="false" ht="13.2" hidden="true" customHeight="false" outlineLevel="0" collapsed="false">
      <c r="B10" s="137"/>
      <c r="C10" s="137"/>
      <c r="D10" s="55"/>
      <c r="E10" s="55"/>
      <c r="F10" s="55"/>
      <c r="G10" s="55"/>
      <c r="H10" s="55"/>
      <c r="I10" s="148"/>
      <c r="J10" s="147"/>
      <c r="K10" s="141"/>
      <c r="L10" s="141"/>
      <c r="M10" s="142"/>
      <c r="N10" s="143"/>
      <c r="O10" s="143"/>
      <c r="P10" s="143"/>
      <c r="Q10" s="143"/>
      <c r="R10" s="143"/>
    </row>
    <row r="11" customFormat="false" ht="13.2" hidden="true" customHeight="false" outlineLevel="0" collapsed="false">
      <c r="B11" s="137"/>
      <c r="C11" s="137"/>
      <c r="D11" s="55"/>
      <c r="E11" s="55"/>
      <c r="F11" s="55"/>
      <c r="G11" s="55"/>
      <c r="H11" s="55"/>
      <c r="I11" s="148"/>
      <c r="J11" s="156"/>
      <c r="K11" s="141"/>
      <c r="L11" s="141"/>
      <c r="M11" s="142"/>
      <c r="N11" s="143"/>
      <c r="O11" s="143"/>
      <c r="P11" s="143"/>
      <c r="Q11" s="143"/>
      <c r="R11" s="143"/>
    </row>
    <row r="12" customFormat="false" ht="13.2" hidden="true" customHeight="false" outlineLevel="0" collapsed="false">
      <c r="B12" s="137"/>
      <c r="C12" s="150"/>
      <c r="D12" s="151"/>
      <c r="E12" s="151"/>
      <c r="F12" s="151"/>
      <c r="G12" s="151"/>
      <c r="H12" s="151"/>
      <c r="I12" s="152"/>
      <c r="J12" s="157"/>
      <c r="K12" s="141"/>
      <c r="L12" s="141"/>
      <c r="M12" s="142"/>
      <c r="N12" s="143"/>
      <c r="O12" s="143"/>
      <c r="P12" s="143"/>
      <c r="Q12" s="143"/>
      <c r="R12" s="143"/>
    </row>
    <row r="13" customFormat="false" ht="13.2" hidden="true" customHeight="false" outlineLevel="0" collapsed="false">
      <c r="B13" s="137"/>
      <c r="C13" s="137"/>
      <c r="D13" s="55"/>
      <c r="E13" s="55"/>
      <c r="F13" s="55"/>
      <c r="G13" s="55"/>
      <c r="H13" s="55"/>
      <c r="I13" s="55"/>
      <c r="J13" s="55"/>
      <c r="K13" s="141"/>
      <c r="L13" s="141"/>
      <c r="M13" s="142"/>
      <c r="N13" s="143"/>
      <c r="O13" s="143"/>
      <c r="P13" s="143"/>
      <c r="Q13" s="143"/>
      <c r="R13" s="143"/>
    </row>
    <row r="14" customFormat="false" ht="15" hidden="true" customHeight="false" outlineLevel="0" collapsed="false">
      <c r="B14" s="137"/>
      <c r="C14" s="133"/>
      <c r="D14" s="158"/>
      <c r="E14" s="158"/>
      <c r="F14" s="158"/>
      <c r="G14" s="158"/>
      <c r="H14" s="158"/>
      <c r="I14" s="136"/>
      <c r="J14" s="159"/>
      <c r="K14" s="160"/>
      <c r="L14" s="161"/>
      <c r="M14" s="162"/>
    </row>
    <row r="15" customFormat="false" ht="15" hidden="true" customHeight="false" outlineLevel="0" collapsed="false">
      <c r="B15" s="137"/>
      <c r="C15" s="137"/>
      <c r="D15" s="55"/>
      <c r="E15" s="55"/>
      <c r="F15" s="55"/>
      <c r="G15" s="163"/>
      <c r="H15" s="163"/>
      <c r="I15" s="163"/>
      <c r="J15" s="159"/>
      <c r="K15" s="164"/>
      <c r="L15" s="161"/>
      <c r="M15" s="162"/>
    </row>
    <row r="16" customFormat="false" ht="15" hidden="true" customHeight="false" outlineLevel="0" collapsed="false">
      <c r="B16" s="137"/>
      <c r="C16" s="133"/>
      <c r="D16" s="158"/>
      <c r="E16" s="158"/>
      <c r="F16" s="158"/>
      <c r="G16" s="158"/>
      <c r="H16" s="158"/>
      <c r="I16" s="136"/>
      <c r="J16" s="159"/>
      <c r="K16" s="160"/>
      <c r="L16" s="161"/>
      <c r="M16" s="162"/>
    </row>
    <row r="17" customFormat="false" ht="15" hidden="true" customHeight="false" outlineLevel="0" collapsed="false">
      <c r="B17" s="137"/>
      <c r="C17" s="150"/>
      <c r="D17" s="151"/>
      <c r="E17" s="151"/>
      <c r="F17" s="151"/>
      <c r="G17" s="163"/>
      <c r="H17" s="163"/>
      <c r="I17" s="163"/>
      <c r="J17" s="159"/>
      <c r="K17" s="164"/>
      <c r="L17" s="161"/>
      <c r="M17" s="162"/>
    </row>
    <row r="18" customFormat="false" ht="15" hidden="true" customHeight="false" outlineLevel="0" collapsed="false">
      <c r="B18" s="137"/>
      <c r="C18" s="165"/>
      <c r="D18" s="166"/>
      <c r="E18" s="166"/>
      <c r="F18" s="166"/>
      <c r="G18" s="166"/>
      <c r="H18" s="166"/>
      <c r="I18" s="167"/>
      <c r="J18" s="159"/>
      <c r="K18" s="160"/>
      <c r="L18" s="161"/>
      <c r="M18" s="162"/>
    </row>
    <row r="19" customFormat="false" ht="15" hidden="true" customHeight="false" outlineLevel="0" collapsed="false">
      <c r="B19" s="137"/>
      <c r="C19" s="168"/>
      <c r="D19" s="169"/>
      <c r="E19" s="169"/>
      <c r="F19" s="169"/>
      <c r="G19" s="169"/>
      <c r="H19" s="169"/>
      <c r="I19" s="169"/>
      <c r="J19" s="170"/>
      <c r="K19" s="171"/>
      <c r="L19" s="161"/>
      <c r="M19" s="172"/>
    </row>
    <row r="20" customFormat="false" ht="6" hidden="true" customHeight="true" outlineLevel="0" collapsed="false">
      <c r="B20" s="137"/>
      <c r="C20" s="173"/>
      <c r="D20" s="174"/>
      <c r="E20" s="174"/>
      <c r="F20" s="174"/>
      <c r="G20" s="174"/>
      <c r="H20" s="174"/>
      <c r="I20" s="174"/>
      <c r="J20" s="174"/>
      <c r="K20" s="174"/>
      <c r="L20" s="174"/>
      <c r="M20" s="175"/>
    </row>
    <row r="21" customFormat="false" ht="15" hidden="true" customHeight="false" outlineLevel="0" collapsed="false">
      <c r="B21" s="137"/>
      <c r="C21" s="168"/>
      <c r="D21" s="169"/>
      <c r="E21" s="169"/>
      <c r="F21" s="169"/>
      <c r="G21" s="169"/>
      <c r="H21" s="169"/>
      <c r="I21" s="169"/>
      <c r="J21" s="170"/>
      <c r="K21" s="171"/>
      <c r="L21" s="161"/>
      <c r="M21" s="172"/>
    </row>
    <row r="22" customFormat="false" ht="15" hidden="true" customHeight="false" outlineLevel="0" collapsed="false">
      <c r="B22" s="137"/>
      <c r="C22" s="176"/>
      <c r="D22" s="177"/>
      <c r="E22" s="177"/>
      <c r="F22" s="177"/>
      <c r="G22" s="177"/>
      <c r="H22" s="55"/>
      <c r="I22" s="55"/>
      <c r="J22" s="55"/>
      <c r="K22" s="55"/>
      <c r="L22" s="178"/>
      <c r="M22" s="179"/>
    </row>
    <row r="23" customFormat="false" ht="15" hidden="true" customHeight="false" outlineLevel="0" collapsed="false">
      <c r="B23" s="137"/>
      <c r="C23" s="168"/>
      <c r="D23" s="169"/>
      <c r="E23" s="169"/>
      <c r="F23" s="169"/>
      <c r="G23" s="169"/>
      <c r="H23" s="169"/>
      <c r="I23" s="169"/>
      <c r="J23" s="170"/>
      <c r="K23" s="171"/>
      <c r="L23" s="161"/>
      <c r="M23" s="172"/>
    </row>
    <row r="24" customFormat="false" ht="13.8" hidden="true" customHeight="false" outlineLevel="0" collapsed="false">
      <c r="B24" s="137"/>
      <c r="C24" s="180"/>
      <c r="D24" s="181"/>
      <c r="E24" s="181"/>
      <c r="F24" s="181"/>
      <c r="G24" s="182"/>
      <c r="H24" s="55"/>
      <c r="I24" s="183"/>
      <c r="J24" s="183"/>
      <c r="K24" s="183"/>
      <c r="L24" s="184"/>
      <c r="M24" s="148"/>
    </row>
    <row r="25" customFormat="false" ht="15" hidden="true" customHeight="false" outlineLevel="0" collapsed="false">
      <c r="B25" s="137"/>
      <c r="C25" s="185"/>
      <c r="D25" s="169"/>
      <c r="E25" s="169"/>
      <c r="F25" s="169"/>
      <c r="G25" s="169"/>
      <c r="H25" s="169"/>
      <c r="I25" s="169"/>
      <c r="J25" s="170"/>
      <c r="K25" s="186"/>
      <c r="L25" s="161"/>
      <c r="M25" s="187"/>
    </row>
    <row r="26" customFormat="false" ht="15" hidden="true" customHeight="false" outlineLevel="0" collapsed="false">
      <c r="B26" s="137"/>
      <c r="C26" s="188"/>
      <c r="D26" s="188"/>
      <c r="E26" s="169"/>
      <c r="F26" s="169"/>
      <c r="G26" s="169"/>
      <c r="H26" s="169"/>
      <c r="I26" s="169"/>
      <c r="J26" s="170"/>
      <c r="K26" s="186"/>
      <c r="L26" s="161"/>
      <c r="M26" s="187"/>
    </row>
    <row r="27" customFormat="false" ht="15" hidden="true" customHeight="false" outlineLevel="0" collapsed="false">
      <c r="B27" s="137"/>
      <c r="C27" s="168"/>
      <c r="D27" s="169"/>
      <c r="E27" s="169"/>
      <c r="F27" s="169"/>
      <c r="G27" s="169"/>
      <c r="H27" s="169"/>
      <c r="I27" s="169"/>
      <c r="J27" s="170"/>
      <c r="K27" s="186"/>
      <c r="L27" s="161"/>
      <c r="M27" s="187"/>
    </row>
    <row r="28" customFormat="false" ht="15" hidden="true" customHeight="false" outlineLevel="0" collapsed="false">
      <c r="B28" s="137"/>
      <c r="C28" s="189"/>
      <c r="D28" s="189"/>
      <c r="E28" s="189"/>
      <c r="F28" s="146"/>
      <c r="G28" s="190"/>
      <c r="H28" s="186"/>
      <c r="I28" s="186"/>
      <c r="J28" s="170"/>
      <c r="K28" s="186"/>
      <c r="L28" s="161"/>
      <c r="M28" s="187"/>
    </row>
    <row r="29" customFormat="false" ht="15" hidden="true" customHeight="false" outlineLevel="0" collapsed="false">
      <c r="B29" s="137"/>
      <c r="C29" s="189"/>
      <c r="D29" s="189"/>
      <c r="E29" s="189"/>
      <c r="F29" s="146"/>
      <c r="G29" s="190"/>
      <c r="H29" s="186"/>
      <c r="I29" s="186"/>
      <c r="J29" s="170"/>
      <c r="K29" s="186"/>
      <c r="L29" s="161"/>
      <c r="M29" s="187"/>
    </row>
    <row r="30" customFormat="false" ht="15" hidden="true" customHeight="false" outlineLevel="0" collapsed="false">
      <c r="B30" s="137"/>
      <c r="C30" s="189"/>
      <c r="D30" s="189"/>
      <c r="E30" s="189"/>
      <c r="F30" s="146"/>
      <c r="G30" s="190"/>
      <c r="H30" s="186"/>
      <c r="I30" s="186"/>
      <c r="J30" s="170"/>
      <c r="K30" s="186"/>
      <c r="L30" s="161"/>
      <c r="M30" s="187"/>
    </row>
    <row r="31" customFormat="false" ht="15" hidden="true" customHeight="false" outlineLevel="0" collapsed="false">
      <c r="B31" s="137"/>
      <c r="C31" s="191"/>
      <c r="D31" s="155"/>
      <c r="E31" s="155"/>
      <c r="F31" s="155"/>
      <c r="G31" s="155"/>
      <c r="H31" s="155"/>
      <c r="I31" s="155"/>
      <c r="J31" s="170"/>
      <c r="K31" s="186"/>
      <c r="L31" s="161"/>
      <c r="M31" s="187"/>
    </row>
    <row r="32" customFormat="false" ht="15" hidden="true" customHeight="false" outlineLevel="0" collapsed="false">
      <c r="B32" s="137"/>
      <c r="C32" s="189"/>
      <c r="D32" s="189"/>
      <c r="E32" s="189"/>
      <c r="F32" s="146"/>
      <c r="G32" s="190"/>
      <c r="H32" s="186"/>
      <c r="I32" s="186"/>
      <c r="J32" s="186"/>
      <c r="K32" s="186"/>
      <c r="L32" s="186"/>
      <c r="M32" s="192"/>
    </row>
    <row r="33" customFormat="false" ht="15" hidden="true" customHeight="false" outlineLevel="0" collapsed="false">
      <c r="B33" s="137"/>
      <c r="C33" s="144"/>
      <c r="D33" s="145"/>
      <c r="E33" s="146"/>
      <c r="F33" s="146"/>
      <c r="G33" s="164"/>
      <c r="H33" s="186"/>
      <c r="I33" s="186"/>
      <c r="J33" s="186"/>
      <c r="K33" s="186"/>
      <c r="L33" s="186"/>
      <c r="M33" s="192"/>
    </row>
    <row r="34" customFormat="false" ht="15" hidden="true" customHeight="false" outlineLevel="0" collapsed="false">
      <c r="B34" s="137"/>
      <c r="C34" s="189"/>
      <c r="D34" s="189"/>
      <c r="E34" s="189"/>
      <c r="F34" s="193"/>
      <c r="G34" s="190"/>
      <c r="H34" s="186"/>
      <c r="I34" s="186"/>
      <c r="J34" s="186"/>
      <c r="K34" s="186"/>
      <c r="L34" s="186"/>
      <c r="M34" s="192"/>
    </row>
    <row r="35" customFormat="false" ht="15" hidden="true" customHeight="false" outlineLevel="0" collapsed="false">
      <c r="B35" s="137"/>
      <c r="C35" s="189"/>
      <c r="D35" s="189"/>
      <c r="E35" s="189"/>
      <c r="F35" s="146"/>
      <c r="G35" s="190"/>
      <c r="H35" s="186"/>
      <c r="I35" s="186"/>
      <c r="J35" s="186"/>
      <c r="K35" s="186"/>
      <c r="L35" s="186"/>
      <c r="M35" s="192"/>
    </row>
    <row r="36" customFormat="false" ht="15" hidden="true" customHeight="false" outlineLevel="0" collapsed="false">
      <c r="B36" s="137"/>
      <c r="C36" s="144"/>
      <c r="D36" s="145"/>
      <c r="E36" s="146"/>
      <c r="F36" s="146"/>
      <c r="G36" s="164"/>
      <c r="H36" s="186"/>
      <c r="I36" s="186"/>
      <c r="J36" s="186"/>
      <c r="K36" s="186"/>
      <c r="L36" s="186"/>
      <c r="M36" s="192"/>
    </row>
    <row r="37" customFormat="false" ht="15" hidden="true" customHeight="false" outlineLevel="0" collapsed="false">
      <c r="B37" s="137"/>
      <c r="C37" s="189"/>
      <c r="D37" s="189"/>
      <c r="E37" s="189"/>
      <c r="F37" s="193"/>
      <c r="G37" s="190"/>
      <c r="H37" s="186"/>
      <c r="I37" s="186"/>
      <c r="J37" s="186"/>
      <c r="K37" s="186"/>
      <c r="L37" s="186"/>
      <c r="M37" s="192"/>
    </row>
    <row r="38" customFormat="false" ht="15" hidden="true" customHeight="false" outlineLevel="0" collapsed="false">
      <c r="B38" s="137"/>
      <c r="C38" s="168"/>
      <c r="D38" s="169"/>
      <c r="E38" s="169"/>
      <c r="F38" s="169"/>
      <c r="G38" s="169"/>
      <c r="H38" s="169"/>
      <c r="I38" s="169"/>
      <c r="J38" s="170"/>
      <c r="K38" s="186"/>
      <c r="L38" s="161"/>
      <c r="M38" s="187"/>
    </row>
    <row r="39" customFormat="false" ht="15" hidden="true" customHeight="false" outlineLevel="0" collapsed="false">
      <c r="B39" s="137"/>
      <c r="C39" s="168"/>
      <c r="D39" s="169"/>
      <c r="E39" s="169"/>
      <c r="F39" s="169"/>
      <c r="G39" s="169"/>
      <c r="H39" s="169"/>
      <c r="I39" s="169"/>
      <c r="J39" s="170"/>
      <c r="K39" s="186"/>
      <c r="L39" s="161"/>
      <c r="M39" s="187"/>
    </row>
    <row r="40" customFormat="false" ht="102.75" hidden="true" customHeight="true" outlineLevel="0" collapsed="false">
      <c r="B40" s="137"/>
      <c r="C40" s="194"/>
      <c r="D40" s="195"/>
      <c r="E40" s="195"/>
      <c r="F40" s="195"/>
      <c r="G40" s="195"/>
      <c r="H40" s="195"/>
      <c r="I40" s="195"/>
      <c r="J40" s="195"/>
      <c r="K40" s="195"/>
      <c r="L40" s="195"/>
      <c r="M40" s="195"/>
    </row>
    <row r="41" customFormat="false" ht="5.25" hidden="false" customHeight="true" outlineLevel="0" collapsed="false">
      <c r="B41" s="55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S41" s="197"/>
      <c r="AC41" s="55"/>
    </row>
    <row r="42" customFormat="false" ht="45" hidden="false" customHeight="true" outlineLevel="0" collapsed="false">
      <c r="B42" s="133"/>
      <c r="C42" s="198" t="s">
        <v>78</v>
      </c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9"/>
      <c r="O42" s="199"/>
      <c r="P42" s="199"/>
      <c r="Q42" s="199"/>
      <c r="R42" s="199"/>
      <c r="S42" s="200" t="str">
        <f aca="false">IF(SUM(N44:N91)=0,"Modulo compilato in modo corretto","Compilare le celle arancione")</f>
        <v>Compilare le celle arancione</v>
      </c>
      <c r="T42" s="158"/>
      <c r="U42" s="158"/>
      <c r="V42" s="158"/>
      <c r="W42" s="158"/>
      <c r="X42" s="158"/>
      <c r="Y42" s="158"/>
      <c r="Z42" s="158"/>
      <c r="AA42" s="158"/>
      <c r="AB42" s="158"/>
      <c r="AC42" s="136"/>
    </row>
    <row r="43" customFormat="false" ht="13.2" hidden="false" customHeight="false" outlineLevel="0" collapsed="false">
      <c r="B43" s="137"/>
      <c r="C43" s="201"/>
      <c r="D43" s="201"/>
      <c r="E43" s="201" t="s">
        <v>66</v>
      </c>
      <c r="F43" s="201"/>
      <c r="G43" s="201"/>
      <c r="H43" s="201"/>
      <c r="I43" s="174"/>
      <c r="J43" s="174"/>
      <c r="K43" s="174"/>
      <c r="L43" s="174"/>
      <c r="M43" s="174"/>
      <c r="N43" s="169"/>
      <c r="O43" s="169"/>
      <c r="P43" s="169"/>
      <c r="Q43" s="169"/>
      <c r="R43" s="169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148"/>
    </row>
    <row r="44" customFormat="false" ht="13.2" hidden="false" customHeight="false" outlineLevel="0" collapsed="false">
      <c r="B44" s="137"/>
      <c r="C44" s="202" t="s">
        <v>79</v>
      </c>
      <c r="D44" s="202"/>
      <c r="E44" s="202"/>
      <c r="F44" s="202"/>
      <c r="G44" s="202"/>
      <c r="H44" s="202"/>
      <c r="I44" s="55"/>
      <c r="J44" s="55"/>
      <c r="K44" s="55"/>
      <c r="L44" s="55"/>
      <c r="M44" s="55"/>
      <c r="N44" s="169"/>
      <c r="O44" s="169"/>
      <c r="P44" s="169"/>
      <c r="Q44" s="169"/>
      <c r="R44" s="169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148"/>
    </row>
    <row r="45" customFormat="false" ht="38.25" hidden="false" customHeight="true" outlineLevel="0" collapsed="false">
      <c r="B45" s="137"/>
      <c r="C45" s="203" t="s">
        <v>80</v>
      </c>
      <c r="D45" s="204" t="s">
        <v>81</v>
      </c>
      <c r="E45" s="203" t="s">
        <v>82</v>
      </c>
      <c r="F45" s="203" t="s">
        <v>83</v>
      </c>
      <c r="G45" s="203" t="s">
        <v>84</v>
      </c>
      <c r="H45" s="203" t="s">
        <v>85</v>
      </c>
      <c r="I45" s="55"/>
      <c r="J45" s="55"/>
      <c r="K45" s="55"/>
      <c r="L45" s="55"/>
      <c r="M45" s="55"/>
      <c r="N45" s="169"/>
      <c r="O45" s="169"/>
      <c r="P45" s="169"/>
      <c r="Q45" s="169"/>
      <c r="R45" s="169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148"/>
    </row>
    <row r="46" customFormat="false" ht="9.75" hidden="false" customHeight="true" outlineLevel="0" collapsed="false">
      <c r="B46" s="137"/>
      <c r="C46" s="205" t="s">
        <v>86</v>
      </c>
      <c r="D46" s="205" t="s">
        <v>87</v>
      </c>
      <c r="E46" s="205" t="s">
        <v>88</v>
      </c>
      <c r="F46" s="205" t="s">
        <v>89</v>
      </c>
      <c r="G46" s="205" t="s">
        <v>90</v>
      </c>
      <c r="H46" s="206" t="s">
        <v>91</v>
      </c>
      <c r="I46" s="55"/>
      <c r="J46" s="55"/>
      <c r="K46" s="55"/>
      <c r="L46" s="55"/>
      <c r="M46" s="55"/>
      <c r="N46" s="169"/>
      <c r="O46" s="169" t="s">
        <v>92</v>
      </c>
      <c r="P46" s="169" t="s">
        <v>93</v>
      </c>
      <c r="Q46" s="169"/>
      <c r="R46" s="169"/>
      <c r="S46" s="55" t="s">
        <v>94</v>
      </c>
      <c r="T46" s="55"/>
      <c r="U46" s="55" t="s">
        <v>5</v>
      </c>
      <c r="V46" s="55"/>
      <c r="W46" s="55"/>
      <c r="X46" s="55"/>
      <c r="Y46" s="55"/>
      <c r="Z46" s="55"/>
      <c r="AA46" s="55"/>
      <c r="AB46" s="55"/>
      <c r="AC46" s="148"/>
    </row>
    <row r="47" customFormat="false" ht="15" hidden="false" customHeight="true" outlineLevel="0" collapsed="false">
      <c r="B47" s="137"/>
      <c r="C47" s="207" t="s">
        <v>95</v>
      </c>
      <c r="D47" s="208"/>
      <c r="E47" s="209"/>
      <c r="F47" s="210" t="n">
        <f aca="false">IF($E$52=0,0,E47/$E$52)</f>
        <v>0</v>
      </c>
      <c r="G47" s="211" t="n">
        <v>0</v>
      </c>
      <c r="H47" s="210" t="n">
        <f aca="false">IF(F47=0,0,F47*G47 )</f>
        <v>0</v>
      </c>
      <c r="I47" s="212" t="s">
        <v>96</v>
      </c>
      <c r="J47" s="213" t="str">
        <f aca="false">IF(N52=1,"Effetuare almeno una scelta",IF(SUM(N44:N51)&gt;0,CONCATENATE("Errore ",S52),""))</f>
        <v/>
      </c>
      <c r="K47" s="213"/>
      <c r="L47" s="213"/>
      <c r="M47" s="55"/>
      <c r="N47" s="169" t="str">
        <f aca="false">IF(D47+E47=0,"",IF(D47=0,1,IF(E47=0,1,IF(E47&gt;=P47,1,""))))</f>
        <v/>
      </c>
      <c r="O47" s="214" t="n">
        <f aca="false">D47*0</f>
        <v>0</v>
      </c>
      <c r="P47" s="214" t="n">
        <f aca="false">D47*95</f>
        <v>0</v>
      </c>
      <c r="Q47" s="169" t="str">
        <f aca="false">CONCATENATE(" attenzione con ",TEXT(D47,"###")," alloggio/i la superfice utile abitabile deve essere minore di ",TEXT(P47,"###"))</f>
        <v>attenzione con  alloggio/i la superfice utile abitabile deve essere minore di</v>
      </c>
      <c r="R47" s="169" t="str">
        <f aca="false">IF(D47+E47=0,"",IF(D47=0,0,IF(E47=0,1,IF(E47&gt;=95,1,""))))</f>
        <v/>
      </c>
      <c r="S47" s="55" t="str">
        <f aca="false">IF(D47+E47=0,"",IF(D47=0,"Attenzione Numero alloggi o Sup. utile abit. Uguale a zero",IF(E47=0,"Attenzione Numero alloggi o Sup. utile abit. Uguale a zero",IF(E47&gt;=P47,"Superfice utile abitabile maggiore di 95",""))))</f>
        <v/>
      </c>
      <c r="T47" s="55"/>
      <c r="U47" s="215" t="s">
        <v>97</v>
      </c>
      <c r="V47" s="216" t="s">
        <v>98</v>
      </c>
      <c r="W47" s="217" t="s">
        <v>99</v>
      </c>
      <c r="X47" s="55"/>
      <c r="Y47" s="55"/>
      <c r="Z47" s="55"/>
      <c r="AA47" s="55"/>
      <c r="AB47" s="55"/>
      <c r="AC47" s="148"/>
    </row>
    <row r="48" customFormat="false" ht="15" hidden="false" customHeight="true" outlineLevel="0" collapsed="false">
      <c r="B48" s="137"/>
      <c r="C48" s="207" t="s">
        <v>100</v>
      </c>
      <c r="D48" s="218"/>
      <c r="E48" s="209"/>
      <c r="F48" s="210" t="n">
        <f aca="false">IF($E$52=0,0,E48/$E$52)</f>
        <v>0</v>
      </c>
      <c r="G48" s="211" t="n">
        <v>5</v>
      </c>
      <c r="H48" s="210" t="n">
        <f aca="false">IF(F48=0,0,F48*G48 )</f>
        <v>0</v>
      </c>
      <c r="I48" s="212" t="s">
        <v>96</v>
      </c>
      <c r="J48" s="213"/>
      <c r="K48" s="213"/>
      <c r="L48" s="213"/>
      <c r="M48" s="55"/>
      <c r="N48" s="169" t="str">
        <f aca="false">IF(D48+E48=0,"",IF(D48=0,1,IF(E48=0,1,IF(E48&lt;O48,1,IF(E48&gt;P48,1,"")))))</f>
        <v/>
      </c>
      <c r="O48" s="214" t="n">
        <f aca="false">D48*95</f>
        <v>0</v>
      </c>
      <c r="P48" s="214" t="n">
        <f aca="false">D48*110</f>
        <v>0</v>
      </c>
      <c r="Q48" s="169" t="str">
        <f aca="false">CONCATENATE(" attenzione con ",TEXT(D48,"###")," alloggio/i la superfice utile abitabile deve essere maggiore di ",TEXT(O48,"###")," e minore di ",TEXT(P48,"###"))</f>
        <v>attenzione con  alloggio/i la superfice utile abitabile deve essere maggiore di  e minore di</v>
      </c>
      <c r="R48" s="169" t="str">
        <f aca="false">IF(D48+E48=0,"",IF(D48=0,0,IF(E48=2,0,IF(E48&lt;O48,2,IF(E48&gt;P48,2,"")))))</f>
        <v/>
      </c>
      <c r="S48" s="55" t="str">
        <f aca="false">IF(D48+E48=0,"",IF(D48=0,"Attenzione Numero alloggi o Sup. utile abit. Uguale a zero",IF(E48=0,"Attenzione Numero alloggi o Sup. utile abit. Uguale a zero",IF(E48&lt;O48,"Superfice utile abitabile non nel range 95 110 mq",IF(E48&gt;P48,"Superfice utile abitabile non nel range 95 110 mq","")))))</f>
        <v/>
      </c>
      <c r="T48" s="55"/>
      <c r="U48" s="215" t="s">
        <v>101</v>
      </c>
      <c r="V48" s="216"/>
      <c r="W48" s="217" t="n">
        <v>0</v>
      </c>
      <c r="X48" s="55"/>
      <c r="Y48" s="55"/>
      <c r="Z48" s="55"/>
      <c r="AA48" s="55"/>
      <c r="AB48" s="55"/>
      <c r="AC48" s="148"/>
    </row>
    <row r="49" customFormat="false" ht="15" hidden="false" customHeight="true" outlineLevel="0" collapsed="false">
      <c r="B49" s="137"/>
      <c r="C49" s="207" t="s">
        <v>102</v>
      </c>
      <c r="D49" s="218"/>
      <c r="E49" s="209"/>
      <c r="F49" s="210" t="n">
        <f aca="false">IF($E$52=0,0,E49/$E$52)</f>
        <v>0</v>
      </c>
      <c r="G49" s="211" t="n">
        <v>15</v>
      </c>
      <c r="H49" s="210" t="n">
        <f aca="false">IF(F49=0,0,F49*G49 )</f>
        <v>0</v>
      </c>
      <c r="I49" s="212" t="s">
        <v>96</v>
      </c>
      <c r="J49" s="213"/>
      <c r="K49" s="213"/>
      <c r="L49" s="213"/>
      <c r="M49" s="55"/>
      <c r="N49" s="169" t="str">
        <f aca="false">IF(D49+E49=0,"",IF(D49=0,1,IF(E49=0,1,IF(E49&lt;O49,1,IF(E49&gt;P49,1,"")))))</f>
        <v/>
      </c>
      <c r="O49" s="214" t="n">
        <f aca="false">D49*110</f>
        <v>0</v>
      </c>
      <c r="P49" s="214" t="n">
        <f aca="false">D49*130</f>
        <v>0</v>
      </c>
      <c r="Q49" s="169" t="str">
        <f aca="false">CONCATENATE(" attenzione con ",TEXT(D49,"###")," alloggio/i la superfice utile abitabile deve essere maggiore di ",TEXT(O49,"###")," e minore di ",TEXT(P49,"###"))</f>
        <v>attenzione con  alloggio/i la superfice utile abitabile deve essere maggiore di  e minore di</v>
      </c>
      <c r="R49" s="169" t="str">
        <f aca="false">IF(D49+E49=0,"",IF(D49=0,0,IF(E49=3,0,IF(E49&lt;O49,3,IF(E49&gt;P49,3,"")))))</f>
        <v/>
      </c>
      <c r="S49" s="55" t="str">
        <f aca="false">IF(D49+E49=0,"",IF(D49=0,"Attenzione Numero alloggi o Sup. utile abit. Uguale a zero",IF(E49=0,"Attenzione Numero alloggi o Sup. utile abit. Uguale a zero",IF(E49&lt;O49,"Superfice utile abitabile non nel range 110 130 mq",IF(E49&gt;P49,"Superfice utile abitabile non nel range 110 130 mq","")))))</f>
        <v/>
      </c>
      <c r="T49" s="55"/>
      <c r="U49" s="211" t="n">
        <v>0</v>
      </c>
      <c r="V49" s="219" t="n">
        <v>0</v>
      </c>
      <c r="W49" s="211" t="n">
        <v>0</v>
      </c>
      <c r="X49" s="55"/>
      <c r="Y49" s="55"/>
      <c r="Z49" s="55"/>
      <c r="AA49" s="55"/>
      <c r="AB49" s="55"/>
      <c r="AC49" s="148"/>
    </row>
    <row r="50" customFormat="false" ht="15" hidden="false" customHeight="true" outlineLevel="0" collapsed="false">
      <c r="B50" s="137"/>
      <c r="C50" s="207" t="s">
        <v>103</v>
      </c>
      <c r="D50" s="218"/>
      <c r="E50" s="209"/>
      <c r="F50" s="210" t="n">
        <f aca="false">IF($E$52=0,0,E50/$E$52)</f>
        <v>0</v>
      </c>
      <c r="G50" s="211" t="n">
        <v>30</v>
      </c>
      <c r="H50" s="210" t="n">
        <f aca="false">IF(F50=0,0,F50*G50 )</f>
        <v>0</v>
      </c>
      <c r="I50" s="212" t="s">
        <v>96</v>
      </c>
      <c r="J50" s="213"/>
      <c r="K50" s="213"/>
      <c r="L50" s="213"/>
      <c r="M50" s="55"/>
      <c r="N50" s="169" t="str">
        <f aca="false">IF(D50+E50=0,"",IF(D50=0,1,IF(E50=0,1,IF(E50&lt;O50,1,IF(E50&gt;P50,1,"")))))</f>
        <v/>
      </c>
      <c r="O50" s="214" t="n">
        <f aca="false">D50*130</f>
        <v>0</v>
      </c>
      <c r="P50" s="214" t="n">
        <f aca="false">D50*160</f>
        <v>0</v>
      </c>
      <c r="Q50" s="169" t="str">
        <f aca="false">CONCATENATE(" attenzione con ",TEXT(D50,"###")," alloggio/i la superfice utile abitabile deve essere maggiore di ",TEXT(O50,"###")," e minore di ",TEXT(P50,"###"))</f>
        <v>attenzione con  alloggio/i la superfice utile abitabile deve essere maggiore di  e minore di</v>
      </c>
      <c r="R50" s="169" t="str">
        <f aca="false">IF(D50+E50=0,"",IF(D50=0,0,IF(E50=0,4,IF(E50&lt;O50,4,IF(E50&gt;P50,4,"")))))</f>
        <v/>
      </c>
      <c r="S50" s="55" t="str">
        <f aca="false">IF(D50+E50=0,"",IF(D50=0,"Attenzione Numero alloggi o Sup. utile abit. Uguale a zero",IF(E50=0,"Attenzione Numero alloggi o Sup. utile abit. Uguale a zero",IF(E50&lt;O50,"Superfice utile abitabile non nel range 130 160 mq",IF(E50&gt;P50,"Superfice utile abitabile non nel range 130 160 mq","")))))</f>
        <v/>
      </c>
      <c r="T50" s="55"/>
      <c r="U50" s="211" t="n">
        <v>1</v>
      </c>
      <c r="V50" s="219" t="n">
        <v>0</v>
      </c>
      <c r="W50" s="211" t="n">
        <v>10</v>
      </c>
      <c r="X50" s="55"/>
      <c r="Y50" s="55"/>
      <c r="Z50" s="55"/>
      <c r="AA50" s="55"/>
      <c r="AB50" s="55"/>
      <c r="AC50" s="148"/>
    </row>
    <row r="51" customFormat="false" ht="15" hidden="false" customHeight="true" outlineLevel="0" collapsed="false">
      <c r="B51" s="137"/>
      <c r="C51" s="207" t="s">
        <v>104</v>
      </c>
      <c r="D51" s="218"/>
      <c r="E51" s="209"/>
      <c r="F51" s="210" t="n">
        <f aca="false">IF($E$52=0,0,E51/$E$52)</f>
        <v>0</v>
      </c>
      <c r="G51" s="211" t="n">
        <v>50</v>
      </c>
      <c r="H51" s="210" t="n">
        <f aca="false">IF(F51=0,0,F51*G51 )</f>
        <v>0</v>
      </c>
      <c r="I51" s="212" t="s">
        <v>96</v>
      </c>
      <c r="J51" s="213"/>
      <c r="K51" s="213"/>
      <c r="L51" s="213"/>
      <c r="M51" s="55"/>
      <c r="N51" s="169" t="str">
        <f aca="false">IF(D51+E51=0,"",IF(D51=0,1,IF(E51=0,1,IF(E51&lt;O51,1,IF(E51&gt;P51,1,"")))))</f>
        <v/>
      </c>
      <c r="O51" s="214" t="n">
        <f aca="false">D51*160</f>
        <v>0</v>
      </c>
      <c r="P51" s="214" t="n">
        <f aca="false">D51*10000</f>
        <v>0</v>
      </c>
      <c r="Q51" s="169" t="str">
        <f aca="false">CONCATENATE(" attenzione con ",TEXT(D51,"###")," alloggio/i la superfice utile abitabile deve essere maggiore di ",TEXT(O51,"###"),)</f>
        <v>attenzione con  alloggio/i la superfice utile abitabile deve essere maggiore di</v>
      </c>
      <c r="R51" s="169" t="str">
        <f aca="false">IF(D51+E51=0,"",IF(D51=0,0,IF(E51=0,5,IF(E51&lt;O51,5,IF(E51&gt;P51,5,"")))))</f>
        <v/>
      </c>
      <c r="S51" s="55" t="str">
        <f aca="false">IF(D51+E51=0,"",IF(D51=0,"Attenzione Numero alloggi o Sup. utile abit. Uguale a zero",IF(E51=0,"Attenzione Numero alloggi o Sup. utile abit. Uguale a zero",IF(E51&lt;O51,"Superfice utile abitabile minore 160 mq",IF(E51&gt;P51,"Superfice utile abitabile maggiore 100.000 mq","")))))</f>
        <v/>
      </c>
      <c r="T51" s="55"/>
      <c r="U51" s="211" t="n">
        <v>2</v>
      </c>
      <c r="V51" s="219" t="n">
        <v>0</v>
      </c>
      <c r="W51" s="211" t="n">
        <v>20</v>
      </c>
      <c r="X51" s="55"/>
      <c r="Y51" s="55"/>
      <c r="Z51" s="55"/>
      <c r="AA51" s="55"/>
      <c r="AB51" s="55"/>
      <c r="AC51" s="148"/>
    </row>
    <row r="52" customFormat="false" ht="15" hidden="false" customHeight="true" outlineLevel="0" collapsed="false">
      <c r="B52" s="137"/>
      <c r="C52" s="158"/>
      <c r="D52" s="220" t="s">
        <v>105</v>
      </c>
      <c r="E52" s="221" t="n">
        <f aca="false">SUM(E47:E51)</f>
        <v>0</v>
      </c>
      <c r="F52" s="55"/>
      <c r="G52" s="55"/>
      <c r="H52" s="222" t="s">
        <v>106</v>
      </c>
      <c r="I52" s="210" t="n">
        <f aca="false">SUM(H47:H51)</f>
        <v>0</v>
      </c>
      <c r="J52" s="55"/>
      <c r="K52" s="55"/>
      <c r="L52" s="55"/>
      <c r="M52" s="55"/>
      <c r="N52" s="169" t="n">
        <f aca="false">SUM(N47:N51)+SUM(R47:R51)</f>
        <v>0</v>
      </c>
      <c r="O52" s="214" t="e">
        <f aca="false">#REF!*1</f>
        <v>#REF!</v>
      </c>
      <c r="P52" s="214"/>
      <c r="Q52" s="169"/>
      <c r="R52" s="169" t="n">
        <f aca="false">SUM(R47:R51)</f>
        <v>0</v>
      </c>
      <c r="S52" s="55" t="str">
        <f aca="false">IF(R52=0,IF(N52&gt;0,Q47,""),IF(R47=1,Q47,IF(R48=2,Q48,IF(R49=3,Q49,IF(R50=4,Q50,IF(R51=5,Q51,"Attenzione Numero alloggi o Sup. utile abit."))))))</f>
        <v/>
      </c>
      <c r="T52" s="55"/>
      <c r="U52" s="211" t="n">
        <v>3</v>
      </c>
      <c r="V52" s="219" t="n">
        <v>0</v>
      </c>
      <c r="W52" s="211" t="n">
        <v>30</v>
      </c>
      <c r="X52" s="55"/>
      <c r="Y52" s="55"/>
      <c r="Z52" s="55"/>
      <c r="AA52" s="55"/>
      <c r="AB52" s="55"/>
      <c r="AC52" s="148"/>
    </row>
    <row r="53" customFormat="false" ht="13.2" hidden="false" customHeight="false" outlineLevel="0" collapsed="false">
      <c r="B53" s="137"/>
      <c r="C53" s="55"/>
      <c r="D53" s="223"/>
      <c r="E53" s="224"/>
      <c r="F53" s="225"/>
      <c r="G53" s="55"/>
      <c r="H53" s="55"/>
      <c r="I53" s="222"/>
      <c r="J53" s="225"/>
      <c r="K53" s="55"/>
      <c r="L53" s="55"/>
      <c r="M53" s="55"/>
      <c r="N53" s="169"/>
      <c r="O53" s="169"/>
      <c r="P53" s="169"/>
      <c r="Q53" s="169"/>
      <c r="R53" s="169"/>
      <c r="S53" s="55"/>
      <c r="T53" s="55"/>
      <c r="U53" s="211" t="n">
        <v>4</v>
      </c>
      <c r="V53" s="219" t="n">
        <v>0</v>
      </c>
      <c r="W53" s="211" t="n">
        <v>40</v>
      </c>
      <c r="X53" s="55"/>
      <c r="Y53" s="55"/>
      <c r="Z53" s="55"/>
      <c r="AA53" s="55"/>
      <c r="AB53" s="55"/>
      <c r="AC53" s="148"/>
    </row>
    <row r="54" customFormat="false" ht="13.2" hidden="false" customHeight="false" outlineLevel="0" collapsed="false">
      <c r="B54" s="137"/>
      <c r="C54" s="151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214" t="n">
        <f aca="false">R52</f>
        <v>0</v>
      </c>
      <c r="O54" s="214"/>
      <c r="P54" s="214"/>
      <c r="Q54" s="214"/>
      <c r="R54" s="169"/>
      <c r="S54" s="55" t="str">
        <f aca="false">IF(N52=1,"Effetuare almeno una scelta",IF(SUM(N44:N51)&gt;0,CONCATENATE("Errore ",S52),""))</f>
        <v/>
      </c>
      <c r="T54" s="55"/>
      <c r="U54" s="211" t="n">
        <v>5</v>
      </c>
      <c r="V54" s="219" t="n">
        <v>0</v>
      </c>
      <c r="W54" s="211" t="n">
        <v>50</v>
      </c>
      <c r="X54" s="55"/>
      <c r="Y54" s="55"/>
      <c r="Z54" s="55"/>
      <c r="AA54" s="55"/>
      <c r="AB54" s="55"/>
      <c r="AC54" s="148"/>
    </row>
    <row r="55" customFormat="false" ht="22.5" hidden="false" customHeight="true" outlineLevel="0" collapsed="false">
      <c r="B55" s="137"/>
      <c r="C55" s="226" t="s">
        <v>107</v>
      </c>
      <c r="D55" s="226"/>
      <c r="E55" s="226"/>
      <c r="F55" s="227" t="s">
        <v>108</v>
      </c>
      <c r="G55" s="227"/>
      <c r="H55" s="55"/>
      <c r="I55" s="55"/>
      <c r="J55" s="55"/>
      <c r="K55" s="55"/>
      <c r="L55" s="55"/>
      <c r="M55" s="55"/>
      <c r="N55" s="169" t="n">
        <f aca="false">D47</f>
        <v>0</v>
      </c>
      <c r="O55" s="169"/>
      <c r="P55" s="169"/>
      <c r="Q55" s="169"/>
      <c r="R55" s="169"/>
      <c r="S55" s="169"/>
      <c r="T55" s="55"/>
      <c r="U55" s="55"/>
      <c r="V55" s="55"/>
      <c r="W55" s="55"/>
      <c r="X55" s="55"/>
      <c r="Y55" s="55"/>
      <c r="Z55" s="55"/>
      <c r="AA55" s="55"/>
      <c r="AB55" s="55"/>
      <c r="AC55" s="148"/>
    </row>
    <row r="56" customFormat="false" ht="33" hidden="false" customHeight="true" outlineLevel="0" collapsed="false">
      <c r="B56" s="137"/>
      <c r="C56" s="204" t="s">
        <v>109</v>
      </c>
      <c r="D56" s="204"/>
      <c r="E56" s="228" t="s">
        <v>110</v>
      </c>
      <c r="F56" s="229" t="s">
        <v>38</v>
      </c>
      <c r="G56" s="229"/>
      <c r="H56" s="55"/>
      <c r="I56" s="55"/>
      <c r="J56" s="203" t="s">
        <v>111</v>
      </c>
      <c r="K56" s="203"/>
      <c r="L56" s="203"/>
      <c r="M56" s="55"/>
      <c r="N56" s="169" t="n">
        <f aca="false">IF(F56="Inserire Si/No",1,"")</f>
        <v>1</v>
      </c>
      <c r="O56" s="169"/>
      <c r="P56" s="169"/>
      <c r="Q56" s="169"/>
      <c r="R56" s="169"/>
      <c r="S56" s="55" t="str">
        <f aca="false">IF(F56="Inserire Si/No","Non effettuata scelta","")</f>
        <v>Non effettuata scelta</v>
      </c>
      <c r="T56" s="55"/>
      <c r="U56" s="55"/>
      <c r="V56" s="55"/>
      <c r="W56" s="55"/>
      <c r="X56" s="55"/>
      <c r="Y56" s="55"/>
      <c r="Z56" s="55"/>
      <c r="AA56" s="55"/>
      <c r="AB56" s="55"/>
      <c r="AC56" s="148"/>
    </row>
    <row r="57" customFormat="false" ht="10.5" hidden="false" customHeight="true" outlineLevel="0" collapsed="false">
      <c r="B57" s="137"/>
      <c r="C57" s="230" t="s">
        <v>112</v>
      </c>
      <c r="D57" s="230"/>
      <c r="E57" s="230" t="s">
        <v>113</v>
      </c>
      <c r="F57" s="231"/>
      <c r="G57" s="232"/>
      <c r="H57" s="55"/>
      <c r="I57" s="55"/>
      <c r="J57" s="203"/>
      <c r="K57" s="203"/>
      <c r="L57" s="203"/>
      <c r="M57" s="55"/>
      <c r="N57" s="169"/>
      <c r="O57" s="169"/>
      <c r="P57" s="169"/>
      <c r="Q57" s="169"/>
      <c r="R57" s="169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148"/>
    </row>
    <row r="58" customFormat="false" ht="41.25" hidden="false" customHeight="true" outlineLevel="0" collapsed="false">
      <c r="B58" s="137"/>
      <c r="C58" s="216" t="s">
        <v>114</v>
      </c>
      <c r="D58" s="216"/>
      <c r="E58" s="233"/>
      <c r="F58" s="234" t="s">
        <v>115</v>
      </c>
      <c r="G58" s="235" t="str">
        <f aca="false">IF(F56="Inserire Si/No","Non effettuata scelta",IF(F56="Si",IF(SUM(E58:E61)&gt;0,"","Con scelta Si inserire almeno riga"),IF(F56="No",IF(SUM(E58:E61)=0,"","Con scelta No le righe devo essere con valore 0"),"")))</f>
        <v>Non effettuata scelta</v>
      </c>
      <c r="H58" s="55"/>
      <c r="I58" s="55"/>
      <c r="J58" s="228" t="s">
        <v>116</v>
      </c>
      <c r="K58" s="228" t="s">
        <v>98</v>
      </c>
      <c r="L58" s="228" t="s">
        <v>99</v>
      </c>
      <c r="M58" s="55"/>
      <c r="N58" s="169"/>
      <c r="O58" s="169"/>
      <c r="P58" s="169"/>
      <c r="Q58" s="169"/>
      <c r="R58" s="169"/>
      <c r="S58" s="55" t="s">
        <v>66</v>
      </c>
      <c r="T58" s="55"/>
      <c r="U58" s="55" t="s">
        <v>37</v>
      </c>
      <c r="V58" s="55"/>
      <c r="W58" s="55"/>
      <c r="X58" s="55"/>
      <c r="Y58" s="55"/>
      <c r="Z58" s="55"/>
      <c r="AA58" s="55"/>
      <c r="AB58" s="55"/>
      <c r="AC58" s="148"/>
    </row>
    <row r="59" customFormat="false" ht="18" hidden="false" customHeight="true" outlineLevel="0" collapsed="false">
      <c r="B59" s="137"/>
      <c r="C59" s="216" t="s">
        <v>117</v>
      </c>
      <c r="D59" s="216"/>
      <c r="E59" s="236"/>
      <c r="F59" s="234" t="s">
        <v>115</v>
      </c>
      <c r="G59" s="235"/>
      <c r="H59" s="55"/>
      <c r="I59" s="55"/>
      <c r="J59" s="230" t="s">
        <v>118</v>
      </c>
      <c r="K59" s="230" t="s">
        <v>119</v>
      </c>
      <c r="L59" s="230" t="s">
        <v>120</v>
      </c>
      <c r="M59" s="55"/>
      <c r="N59" s="169"/>
      <c r="O59" s="169"/>
      <c r="P59" s="169"/>
      <c r="Q59" s="169"/>
      <c r="R59" s="169"/>
      <c r="S59" s="237" t="s">
        <v>66</v>
      </c>
      <c r="T59" s="55"/>
      <c r="U59" s="14" t="s">
        <v>38</v>
      </c>
      <c r="V59" s="55"/>
      <c r="W59" s="55"/>
      <c r="X59" s="55"/>
      <c r="Y59" s="55"/>
      <c r="Z59" s="55"/>
      <c r="AA59" s="55"/>
      <c r="AB59" s="55"/>
      <c r="AC59" s="148"/>
    </row>
    <row r="60" customFormat="false" ht="15" hidden="false" customHeight="true" outlineLevel="0" collapsed="false">
      <c r="B60" s="137"/>
      <c r="C60" s="216" t="s">
        <v>121</v>
      </c>
      <c r="D60" s="216"/>
      <c r="E60" s="238"/>
      <c r="F60" s="234" t="s">
        <v>115</v>
      </c>
      <c r="G60" s="235"/>
      <c r="H60" s="55"/>
      <c r="I60" s="55"/>
      <c r="J60" s="211" t="s">
        <v>122</v>
      </c>
      <c r="K60" s="239" t="str">
        <f aca="false">IF(H62&lt;=50,"X",0)</f>
        <v>X</v>
      </c>
      <c r="L60" s="211" t="n">
        <v>0</v>
      </c>
      <c r="M60" s="55"/>
      <c r="N60" s="169"/>
      <c r="O60" s="169"/>
      <c r="P60" s="169"/>
      <c r="Q60" s="169"/>
      <c r="R60" s="169"/>
      <c r="S60" s="55"/>
      <c r="T60" s="55"/>
      <c r="U60" s="55" t="s">
        <v>39</v>
      </c>
      <c r="V60" s="55"/>
      <c r="W60" s="55"/>
      <c r="X60" s="55"/>
      <c r="Y60" s="55"/>
      <c r="Z60" s="55"/>
      <c r="AA60" s="55"/>
      <c r="AB60" s="55"/>
      <c r="AC60" s="148"/>
    </row>
    <row r="61" customFormat="false" ht="15" hidden="false" customHeight="true" outlineLevel="0" collapsed="false">
      <c r="B61" s="137"/>
      <c r="C61" s="216" t="s">
        <v>123</v>
      </c>
      <c r="D61" s="216"/>
      <c r="E61" s="238"/>
      <c r="F61" s="234" t="s">
        <v>115</v>
      </c>
      <c r="G61" s="235"/>
      <c r="H61" s="55"/>
      <c r="I61" s="55"/>
      <c r="J61" s="211" t="s">
        <v>124</v>
      </c>
      <c r="K61" s="239" t="n">
        <f aca="false">IF(H62&gt;50,IF(H62&lt;=75,"X",0),0)</f>
        <v>0</v>
      </c>
      <c r="L61" s="211" t="n">
        <v>10</v>
      </c>
      <c r="M61" s="55"/>
      <c r="N61" s="169"/>
      <c r="O61" s="169"/>
      <c r="P61" s="169"/>
      <c r="Q61" s="169"/>
      <c r="R61" s="169"/>
      <c r="S61" s="55"/>
      <c r="T61" s="55"/>
      <c r="U61" s="55" t="s">
        <v>40</v>
      </c>
      <c r="V61" s="55"/>
      <c r="W61" s="55"/>
      <c r="X61" s="55"/>
      <c r="Y61" s="55"/>
      <c r="Z61" s="55"/>
      <c r="AA61" s="55"/>
      <c r="AB61" s="55"/>
      <c r="AC61" s="148"/>
    </row>
    <row r="62" customFormat="false" ht="15" hidden="false" customHeight="true" outlineLevel="0" collapsed="false">
      <c r="B62" s="137"/>
      <c r="C62" s="158"/>
      <c r="D62" s="240" t="s">
        <v>125</v>
      </c>
      <c r="E62" s="241" t="n">
        <f aca="false">SUM(E58:E61)</f>
        <v>0</v>
      </c>
      <c r="F62" s="242"/>
      <c r="G62" s="207" t="s">
        <v>126</v>
      </c>
      <c r="H62" s="243" t="n">
        <f aca="false">IF(E52=0,0,E62/E52*100)</f>
        <v>0</v>
      </c>
      <c r="I62" s="55"/>
      <c r="J62" s="211" t="s">
        <v>127</v>
      </c>
      <c r="K62" s="239" t="n">
        <f aca="false">IF(H62&gt;75,IF(H62&lt;=100,"X",0),0)</f>
        <v>0</v>
      </c>
      <c r="L62" s="211" t="n">
        <v>20</v>
      </c>
      <c r="M62" s="55"/>
      <c r="N62" s="169" t="n">
        <f aca="false">IF(F56="Si",IF(SUM(E58:E61)=0,1,0),IF(SUM(E58:E61)&gt;0,1,0))</f>
        <v>0</v>
      </c>
      <c r="O62" s="169"/>
      <c r="P62" s="169"/>
      <c r="Q62" s="169"/>
      <c r="R62" s="169"/>
      <c r="S62" s="55" t="n">
        <f aca="false">IF(F56="Si",IF(SUM(E58:E61)=0,"Inserire almeno una riga",0),IF(SUM(E58:E61)&gt;0,"Scelta 'Dati da inserire per tabella 2' = No  tutte le righe vanno impostate a 0",0))</f>
        <v>0</v>
      </c>
      <c r="T62" s="55"/>
      <c r="U62" s="55"/>
      <c r="V62" s="55"/>
      <c r="W62" s="55"/>
      <c r="X62" s="55"/>
      <c r="Y62" s="55"/>
      <c r="Z62" s="55"/>
      <c r="AA62" s="55"/>
      <c r="AB62" s="55"/>
      <c r="AC62" s="148"/>
    </row>
    <row r="63" customFormat="false" ht="15" hidden="false" customHeight="true" outlineLevel="0" collapsed="false">
      <c r="B63" s="137"/>
      <c r="C63" s="55"/>
      <c r="D63" s="55"/>
      <c r="E63" s="55"/>
      <c r="F63" s="244"/>
      <c r="G63" s="55"/>
      <c r="H63" s="55"/>
      <c r="I63" s="55"/>
      <c r="J63" s="211" t="s">
        <v>128</v>
      </c>
      <c r="K63" s="239" t="n">
        <f aca="false">IF(H62&gt;100,"X",0)</f>
        <v>0</v>
      </c>
      <c r="L63" s="211" t="n">
        <v>30</v>
      </c>
      <c r="M63" s="55"/>
      <c r="N63" s="169"/>
      <c r="O63" s="169"/>
      <c r="P63" s="169"/>
      <c r="Q63" s="169"/>
      <c r="R63" s="169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148"/>
    </row>
    <row r="64" customFormat="false" ht="15" hidden="false" customHeight="true" outlineLevel="0" collapsed="false">
      <c r="B64" s="137"/>
      <c r="C64" s="55"/>
      <c r="D64" s="55"/>
      <c r="E64" s="55"/>
      <c r="F64" s="55"/>
      <c r="G64" s="55"/>
      <c r="H64" s="55"/>
      <c r="I64" s="55"/>
      <c r="J64" s="223" t="s">
        <v>129</v>
      </c>
      <c r="K64" s="239" t="n">
        <f aca="false">IF(H62&lt;=50,0,IF(H62&lt;=75,10,IF(H62&lt;=100,20,30)))</f>
        <v>0</v>
      </c>
      <c r="L64" s="55"/>
      <c r="M64" s="55"/>
      <c r="N64" s="169" t="n">
        <f aca="false">SUM(N56:N63)</f>
        <v>1</v>
      </c>
      <c r="O64" s="169"/>
      <c r="P64" s="169"/>
      <c r="Q64" s="169"/>
      <c r="R64" s="169"/>
      <c r="S64" s="55" t="s">
        <v>130</v>
      </c>
      <c r="T64" s="55"/>
      <c r="U64" s="55"/>
      <c r="V64" s="55"/>
      <c r="W64" s="55"/>
      <c r="X64" s="55"/>
      <c r="Y64" s="55"/>
      <c r="Z64" s="55"/>
      <c r="AA64" s="55"/>
      <c r="AB64" s="55"/>
      <c r="AC64" s="148"/>
    </row>
    <row r="65" customFormat="false" ht="13.2" hidden="false" customHeight="false" outlineLevel="0" collapsed="false">
      <c r="B65" s="137"/>
      <c r="C65" s="151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169"/>
      <c r="O65" s="169"/>
      <c r="P65" s="169"/>
      <c r="Q65" s="169"/>
      <c r="R65" s="169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148"/>
    </row>
    <row r="66" customFormat="false" ht="22.5" hidden="false" customHeight="true" outlineLevel="0" collapsed="false">
      <c r="B66" s="137"/>
      <c r="C66" s="203" t="s">
        <v>131</v>
      </c>
      <c r="D66" s="203"/>
      <c r="E66" s="203"/>
      <c r="F66" s="203"/>
      <c r="G66" s="55"/>
      <c r="H66" s="55"/>
      <c r="I66" s="55"/>
      <c r="J66" s="226" t="s">
        <v>132</v>
      </c>
      <c r="K66" s="226"/>
      <c r="L66" s="55"/>
      <c r="M66" s="55"/>
      <c r="N66" s="169"/>
      <c r="O66" s="169"/>
      <c r="P66" s="169"/>
      <c r="Q66" s="169"/>
      <c r="R66" s="169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148"/>
    </row>
    <row r="67" customFormat="false" ht="18.05" hidden="false" customHeight="false" outlineLevel="0" collapsed="false">
      <c r="B67" s="137"/>
      <c r="C67" s="245" t="s">
        <v>133</v>
      </c>
      <c r="D67" s="245"/>
      <c r="E67" s="245" t="s">
        <v>134</v>
      </c>
      <c r="F67" s="246" t="s">
        <v>135</v>
      </c>
      <c r="G67" s="55"/>
      <c r="H67" s="55"/>
      <c r="I67" s="55"/>
      <c r="J67" s="215" t="s">
        <v>97</v>
      </c>
      <c r="K67" s="217" t="s">
        <v>99</v>
      </c>
      <c r="L67" s="55"/>
      <c r="M67" s="55"/>
      <c r="N67" s="169"/>
      <c r="O67" s="169"/>
      <c r="P67" s="169"/>
      <c r="Q67" s="169"/>
      <c r="R67" s="169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148"/>
    </row>
    <row r="68" customFormat="false" ht="13.2" hidden="false" customHeight="false" outlineLevel="0" collapsed="false">
      <c r="B68" s="137"/>
      <c r="C68" s="230" t="s">
        <v>136</v>
      </c>
      <c r="D68" s="230"/>
      <c r="E68" s="247" t="s">
        <v>137</v>
      </c>
      <c r="F68" s="247" t="s">
        <v>138</v>
      </c>
      <c r="G68" s="55"/>
      <c r="H68" s="55"/>
      <c r="I68" s="55"/>
      <c r="J68" s="230" t="s">
        <v>139</v>
      </c>
      <c r="K68" s="230" t="s">
        <v>140</v>
      </c>
      <c r="L68" s="55"/>
      <c r="M68" s="55"/>
      <c r="N68" s="169"/>
      <c r="O68" s="169"/>
      <c r="P68" s="169"/>
      <c r="Q68" s="169"/>
      <c r="R68" s="169"/>
      <c r="S68" s="55"/>
      <c r="T68" s="55"/>
      <c r="U68" s="55" t="s">
        <v>141</v>
      </c>
      <c r="V68" s="55"/>
      <c r="W68" s="55"/>
      <c r="X68" s="55"/>
      <c r="Y68" s="55"/>
      <c r="Z68" s="55"/>
      <c r="AA68" s="55"/>
      <c r="AB68" s="55"/>
      <c r="AC68" s="148"/>
    </row>
    <row r="69" customFormat="false" ht="15" hidden="false" customHeight="true" outlineLevel="0" collapsed="false">
      <c r="B69" s="137"/>
      <c r="C69" s="211" t="n">
        <v>1</v>
      </c>
      <c r="D69" s="248" t="s">
        <v>142</v>
      </c>
      <c r="E69" s="249" t="s">
        <v>143</v>
      </c>
      <c r="F69" s="250"/>
      <c r="G69" s="55"/>
      <c r="H69" s="55"/>
      <c r="I69" s="251" t="s">
        <v>144</v>
      </c>
      <c r="J69" s="211" t="n">
        <v>0</v>
      </c>
      <c r="K69" s="211" t="n">
        <v>0</v>
      </c>
      <c r="L69" s="55"/>
      <c r="M69" s="55"/>
      <c r="N69" s="169"/>
      <c r="O69" s="169"/>
      <c r="P69" s="169"/>
      <c r="Q69" s="169"/>
      <c r="R69" s="169"/>
      <c r="S69" s="55"/>
      <c r="T69" s="55" t="n">
        <f aca="false">IF(C78=U69,1,0)</f>
        <v>1</v>
      </c>
      <c r="U69" s="252" t="s">
        <v>145</v>
      </c>
      <c r="V69" s="55"/>
      <c r="W69" s="55"/>
      <c r="X69" s="55"/>
      <c r="Y69" s="55"/>
      <c r="Z69" s="55"/>
      <c r="AA69" s="55"/>
      <c r="AB69" s="55"/>
      <c r="AC69" s="148"/>
    </row>
    <row r="70" customFormat="false" ht="15" hidden="false" customHeight="true" outlineLevel="0" collapsed="false">
      <c r="B70" s="137"/>
      <c r="C70" s="211" t="n">
        <v>2</v>
      </c>
      <c r="D70" s="248" t="s">
        <v>146</v>
      </c>
      <c r="E70" s="249" t="s">
        <v>147</v>
      </c>
      <c r="F70" s="250"/>
      <c r="G70" s="55"/>
      <c r="H70" s="55"/>
      <c r="I70" s="251"/>
      <c r="J70" s="211" t="n">
        <v>1</v>
      </c>
      <c r="K70" s="211" t="n">
        <v>10</v>
      </c>
      <c r="L70" s="55"/>
      <c r="M70" s="55"/>
      <c r="N70" s="169"/>
      <c r="O70" s="169"/>
      <c r="P70" s="169"/>
      <c r="Q70" s="169"/>
      <c r="R70" s="169"/>
      <c r="S70" s="55"/>
      <c r="T70" s="55" t="n">
        <f aca="false">IF(C78=U70,1,0)</f>
        <v>0</v>
      </c>
      <c r="U70" s="55" t="s">
        <v>148</v>
      </c>
      <c r="V70" s="55"/>
      <c r="W70" s="55"/>
      <c r="X70" s="55"/>
      <c r="Y70" s="55"/>
      <c r="Z70" s="55"/>
      <c r="AA70" s="55"/>
      <c r="AB70" s="55"/>
      <c r="AC70" s="148"/>
    </row>
    <row r="71" customFormat="false" ht="15" hidden="false" customHeight="true" outlineLevel="0" collapsed="false">
      <c r="B71" s="137"/>
      <c r="C71" s="211" t="n">
        <v>3</v>
      </c>
      <c r="D71" s="248" t="s">
        <v>149</v>
      </c>
      <c r="E71" s="249" t="s">
        <v>150</v>
      </c>
      <c r="F71" s="253" t="n">
        <f aca="false">F70*0.6</f>
        <v>0</v>
      </c>
      <c r="G71" s="55"/>
      <c r="H71" s="55"/>
      <c r="I71" s="251"/>
      <c r="J71" s="211" t="n">
        <v>2</v>
      </c>
      <c r="K71" s="211" t="n">
        <v>20</v>
      </c>
      <c r="L71" s="55"/>
      <c r="M71" s="55"/>
      <c r="N71" s="169"/>
      <c r="O71" s="169"/>
      <c r="P71" s="169"/>
      <c r="Q71" s="169"/>
      <c r="R71" s="169"/>
      <c r="S71" s="55"/>
      <c r="T71" s="55" t="n">
        <f aca="false">IF(C78=U71,1,0)</f>
        <v>0</v>
      </c>
      <c r="U71" s="55" t="s">
        <v>151</v>
      </c>
      <c r="V71" s="55"/>
      <c r="W71" s="55"/>
      <c r="X71" s="55"/>
      <c r="Y71" s="55"/>
      <c r="Z71" s="55"/>
      <c r="AA71" s="55"/>
      <c r="AB71" s="55"/>
      <c r="AC71" s="148"/>
    </row>
    <row r="72" customFormat="false" ht="15" hidden="false" customHeight="true" outlineLevel="0" collapsed="false">
      <c r="B72" s="137"/>
      <c r="C72" s="211" t="s">
        <v>152</v>
      </c>
      <c r="D72" s="248" t="s">
        <v>153</v>
      </c>
      <c r="E72" s="249" t="s">
        <v>154</v>
      </c>
      <c r="F72" s="253" t="n">
        <f aca="false">F69+F71</f>
        <v>0</v>
      </c>
      <c r="G72" s="55"/>
      <c r="H72" s="55"/>
      <c r="I72" s="251"/>
      <c r="J72" s="211" t="n">
        <v>3</v>
      </c>
      <c r="K72" s="211" t="n">
        <v>30</v>
      </c>
      <c r="L72" s="55"/>
      <c r="M72" s="55"/>
      <c r="N72" s="169"/>
      <c r="O72" s="169" t="n">
        <f aca="false">IF(C78=T71,1,2)</f>
        <v>2</v>
      </c>
      <c r="P72" s="254" t="b">
        <f aca="false">AND(T69&lt;&gt;1,OR(C78&lt;&gt;U71,N74=""),OR(C78=C81,SUM(G81:G82)=0))</f>
        <v>0</v>
      </c>
      <c r="Q72" s="254" t="b">
        <f aca="false">AND(T69&lt;&gt;1,OR(C78&lt;&gt;U71,N74=""))</f>
        <v>0</v>
      </c>
      <c r="R72" s="169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148"/>
    </row>
    <row r="73" customFormat="false" ht="12.75" hidden="false" customHeight="true" outlineLevel="0" collapsed="false">
      <c r="B73" s="137"/>
      <c r="C73" s="55"/>
      <c r="D73" s="55"/>
      <c r="E73" s="55"/>
      <c r="F73" s="55"/>
      <c r="G73" s="55"/>
      <c r="H73" s="55"/>
      <c r="I73" s="251"/>
      <c r="J73" s="211" t="n">
        <v>4</v>
      </c>
      <c r="K73" s="211" t="n">
        <v>40</v>
      </c>
      <c r="L73" s="55"/>
      <c r="M73" s="55"/>
      <c r="N73" s="169"/>
      <c r="O73" s="254" t="b">
        <f aca="false">AND(T69&lt;&gt;1,OR(C78&lt;&gt;U71,N74=""),AND(C78=C81,SUM(G81:G82)=0))</f>
        <v>0</v>
      </c>
      <c r="P73" s="254" t="b">
        <f aca="false">OR(OR(C78=C81,SUM(G81:G82)=0),OR(C78=C82,SUM(G81:G82)&gt;0))</f>
        <v>1</v>
      </c>
      <c r="Q73" s="254" t="b">
        <f aca="false">OR(C78&lt;&gt;U71,N74="")</f>
        <v>1</v>
      </c>
      <c r="R73" s="169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148"/>
    </row>
    <row r="74" customFormat="false" ht="13.25" hidden="false" customHeight="true" outlineLevel="0" collapsed="false">
      <c r="B74" s="137"/>
      <c r="C74" s="55"/>
      <c r="D74" s="55"/>
      <c r="E74" s="55"/>
      <c r="F74" s="55"/>
      <c r="G74" s="55"/>
      <c r="H74" s="55"/>
      <c r="I74" s="251"/>
      <c r="J74" s="211" t="n">
        <v>5</v>
      </c>
      <c r="K74" s="211" t="n">
        <v>50</v>
      </c>
      <c r="L74" s="55"/>
      <c r="M74" s="55"/>
      <c r="N74" s="169" t="n">
        <f aca="false">IF(T69=1,1,IF(T70=1,IF(G81+G82&gt;0,1,IF(F81+F82=0,1,"")),IF(T71=1,IF(F81+F82&gt;0,1,IF(G81+G82=0,1,"")))))</f>
        <v>1</v>
      </c>
      <c r="O74" s="255" t="str">
        <f aca="false">C78</f>
        <v>Inserire tipologia  intervento     
(nuova costruzione/Ampliamento)</v>
      </c>
      <c r="P74" s="169"/>
      <c r="Q74" s="169"/>
      <c r="R74" s="169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148"/>
    </row>
    <row r="75" customFormat="false" ht="15" hidden="false" customHeight="true" outlineLevel="0" collapsed="false">
      <c r="B75" s="137"/>
      <c r="C75" s="55"/>
      <c r="D75" s="55"/>
      <c r="E75" s="55"/>
      <c r="F75" s="55"/>
      <c r="G75" s="55"/>
      <c r="H75" s="55"/>
      <c r="I75" s="55"/>
      <c r="J75" s="256" t="n">
        <v>0</v>
      </c>
      <c r="K75" s="211" t="n">
        <f aca="false">VLOOKUP(J75,U49:W54,3)</f>
        <v>0</v>
      </c>
      <c r="L75" s="55"/>
      <c r="M75" s="55"/>
      <c r="N75" s="169"/>
      <c r="O75" s="169" t="str">
        <f aca="false">U70</f>
        <v>Nuova Costruzione (automatico)</v>
      </c>
      <c r="P75" s="169"/>
      <c r="Q75" s="169"/>
      <c r="R75" s="169" t="str">
        <f aca="false">IF(T69=1,"Inserire tipo intervento",IF(T70=1,IF(G81+G82&gt;0,"Con nuova costruzione non inserire valori manuali",IF(F81+F82=0,"Compilare tabella 1 per alimentare valori automatici","")),IF(T71=1,IF(F81+F82&gt;0,"Con scelta ampliamento valori automatici devono essere azzerati",IF(G81+G82=0,"Compilare parte manuale","")))))</f>
        <v>Inserire tipo intervento</v>
      </c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148"/>
    </row>
    <row r="76" customFormat="false" ht="15" hidden="false" customHeight="true" outlineLevel="0" collapsed="false">
      <c r="B76" s="137"/>
      <c r="C76" s="55"/>
      <c r="D76" s="55"/>
      <c r="E76" s="55"/>
      <c r="F76" s="55"/>
      <c r="G76" s="55"/>
      <c r="H76" s="55"/>
      <c r="I76" s="55"/>
      <c r="J76" s="257" t="s">
        <v>155</v>
      </c>
      <c r="K76" s="258" t="n">
        <f aca="false">K75</f>
        <v>0</v>
      </c>
      <c r="L76" s="55"/>
      <c r="M76" s="55"/>
      <c r="N76" s="169"/>
      <c r="O76" s="169" t="str">
        <f aca="false">U71</f>
        <v>Ampliamento (manuale)</v>
      </c>
      <c r="P76" s="169"/>
      <c r="Q76" s="169"/>
      <c r="R76" s="169" t="s">
        <v>156</v>
      </c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148"/>
    </row>
    <row r="77" customFormat="false" ht="21" hidden="false" customHeight="true" outlineLevel="0" collapsed="false">
      <c r="B77" s="137"/>
      <c r="C77" s="259" t="s">
        <v>157</v>
      </c>
      <c r="D77" s="259"/>
      <c r="E77" s="259"/>
      <c r="F77" s="259"/>
      <c r="G77" s="259"/>
      <c r="H77" s="259"/>
      <c r="I77" s="55"/>
      <c r="J77" s="55"/>
      <c r="K77" s="55"/>
      <c r="L77" s="55"/>
      <c r="M77" s="55"/>
      <c r="N77" s="169"/>
      <c r="O77" s="169"/>
      <c r="P77" s="169"/>
      <c r="Q77" s="169"/>
      <c r="R77" s="169" t="s">
        <v>158</v>
      </c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148"/>
    </row>
    <row r="78" customFormat="false" ht="30.75" hidden="false" customHeight="true" outlineLevel="0" collapsed="false">
      <c r="B78" s="137"/>
      <c r="C78" s="260" t="s">
        <v>145</v>
      </c>
      <c r="D78" s="260"/>
      <c r="E78" s="260"/>
      <c r="F78" s="246" t="s">
        <v>159</v>
      </c>
      <c r="G78" s="246" t="s">
        <v>159</v>
      </c>
      <c r="H78" s="261" t="s">
        <v>160</v>
      </c>
      <c r="I78" s="55"/>
      <c r="J78" s="225"/>
      <c r="K78" s="225"/>
      <c r="L78" s="55"/>
      <c r="M78" s="55"/>
      <c r="N78" s="169"/>
      <c r="O78" s="169"/>
      <c r="P78" s="169"/>
      <c r="Q78" s="169"/>
      <c r="R78" s="169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148"/>
    </row>
    <row r="79" customFormat="false" ht="14.25" hidden="false" customHeight="true" outlineLevel="0" collapsed="false">
      <c r="B79" s="137"/>
      <c r="C79" s="262" t="s">
        <v>133</v>
      </c>
      <c r="D79" s="262"/>
      <c r="E79" s="245" t="s">
        <v>134</v>
      </c>
      <c r="F79" s="263" t="s">
        <v>161</v>
      </c>
      <c r="G79" s="230" t="s">
        <v>162</v>
      </c>
      <c r="H79" s="264"/>
      <c r="I79" s="55"/>
      <c r="J79" s="225"/>
      <c r="K79" s="225"/>
      <c r="L79" s="55"/>
      <c r="M79" s="55"/>
      <c r="N79" s="169"/>
      <c r="O79" s="169"/>
      <c r="P79" s="169"/>
      <c r="Q79" s="169"/>
      <c r="R79" s="169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148"/>
    </row>
    <row r="80" customFormat="false" ht="13.2" hidden="false" customHeight="false" outlineLevel="0" collapsed="false">
      <c r="B80" s="137"/>
      <c r="C80" s="230" t="s">
        <v>163</v>
      </c>
      <c r="D80" s="230"/>
      <c r="E80" s="247" t="s">
        <v>164</v>
      </c>
      <c r="F80" s="263"/>
      <c r="G80" s="230"/>
      <c r="H80" s="247" t="s">
        <v>165</v>
      </c>
      <c r="I80" s="55"/>
      <c r="J80" s="225"/>
      <c r="K80" s="225"/>
      <c r="L80" s="55"/>
      <c r="M80" s="55"/>
      <c r="N80" s="169"/>
      <c r="O80" s="169" t="n">
        <f aca="false">E52+F69</f>
        <v>0</v>
      </c>
      <c r="P80" s="169"/>
      <c r="Q80" s="169"/>
      <c r="R80" s="169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148"/>
    </row>
    <row r="81" customFormat="false" ht="15" hidden="false" customHeight="true" outlineLevel="0" collapsed="false">
      <c r="B81" s="137"/>
      <c r="C81" s="211" t="n">
        <v>1</v>
      </c>
      <c r="D81" s="207" t="s">
        <v>166</v>
      </c>
      <c r="E81" s="249" t="s">
        <v>167</v>
      </c>
      <c r="F81" s="265" t="n">
        <f aca="false">IF(T70=1,O80,0)</f>
        <v>0</v>
      </c>
      <c r="G81" s="266"/>
      <c r="H81" s="210" t="n">
        <f aca="false">IF(T70=1,F81,IF(T71=1,G81,0))</f>
        <v>0</v>
      </c>
      <c r="I81" s="55"/>
      <c r="J81" s="225"/>
      <c r="K81" s="225"/>
      <c r="L81" s="55"/>
      <c r="M81" s="55"/>
      <c r="N81" s="169"/>
      <c r="O81" s="169" t="n">
        <f aca="false">E62+F70</f>
        <v>0</v>
      </c>
      <c r="P81" s="169"/>
      <c r="Q81" s="169"/>
      <c r="R81" s="169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148"/>
    </row>
    <row r="82" customFormat="false" ht="15" hidden="false" customHeight="true" outlineLevel="0" collapsed="false">
      <c r="B82" s="137"/>
      <c r="C82" s="211" t="n">
        <v>2</v>
      </c>
      <c r="D82" s="207" t="s">
        <v>168</v>
      </c>
      <c r="E82" s="249" t="s">
        <v>169</v>
      </c>
      <c r="F82" s="265" t="n">
        <f aca="false">IF(T70=1,O81,0)</f>
        <v>0</v>
      </c>
      <c r="G82" s="266"/>
      <c r="H82" s="210" t="n">
        <f aca="false">IF(T70=1,F82,IF(T71=1,G82,0))</f>
        <v>0</v>
      </c>
      <c r="I82" s="55"/>
      <c r="J82" s="225"/>
      <c r="K82" s="225"/>
      <c r="L82" s="55"/>
      <c r="M82" s="55"/>
      <c r="N82" s="169"/>
      <c r="O82" s="169"/>
      <c r="P82" s="169"/>
      <c r="Q82" s="169"/>
      <c r="R82" s="169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148"/>
    </row>
    <row r="83" customFormat="false" ht="15" hidden="false" customHeight="true" outlineLevel="0" collapsed="false">
      <c r="B83" s="137"/>
      <c r="C83" s="211" t="n">
        <v>3</v>
      </c>
      <c r="D83" s="207" t="s">
        <v>170</v>
      </c>
      <c r="E83" s="249" t="s">
        <v>150</v>
      </c>
      <c r="F83" s="267" t="s">
        <v>171</v>
      </c>
      <c r="G83" s="268" t="s">
        <v>171</v>
      </c>
      <c r="H83" s="269" t="n">
        <f aca="false">(H82*60)/100</f>
        <v>0</v>
      </c>
      <c r="I83" s="55"/>
      <c r="J83" s="225"/>
      <c r="K83" s="225"/>
      <c r="L83" s="55"/>
      <c r="M83" s="55"/>
      <c r="N83" s="169"/>
      <c r="O83" s="169"/>
      <c r="P83" s="169"/>
      <c r="Q83" s="169"/>
      <c r="R83" s="169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148"/>
    </row>
    <row r="84" customFormat="false" ht="15" hidden="false" customHeight="true" outlineLevel="0" collapsed="false">
      <c r="B84" s="137"/>
      <c r="C84" s="211" t="s">
        <v>152</v>
      </c>
      <c r="D84" s="207" t="s">
        <v>172</v>
      </c>
      <c r="E84" s="249" t="s">
        <v>154</v>
      </c>
      <c r="F84" s="267"/>
      <c r="G84" s="268"/>
      <c r="H84" s="210" t="n">
        <f aca="false">H81+H83</f>
        <v>0</v>
      </c>
      <c r="I84" s="55"/>
      <c r="J84" s="225"/>
      <c r="K84" s="225"/>
      <c r="L84" s="55"/>
      <c r="M84" s="55"/>
      <c r="N84" s="169"/>
      <c r="O84" s="169"/>
      <c r="P84" s="169"/>
      <c r="Q84" s="169"/>
      <c r="R84" s="169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148"/>
    </row>
    <row r="85" customFormat="false" ht="38.25" hidden="false" customHeight="true" outlineLevel="0" collapsed="false">
      <c r="B85" s="137"/>
      <c r="C85" s="158"/>
      <c r="D85" s="55"/>
      <c r="E85" s="55"/>
      <c r="F85" s="270" t="str">
        <f aca="false">IF(T69=1,"Inserire tipo intervento",IF(T70=1,IF(G81+G82&gt;0,"Con nuova costruzione non inserire valori manuali",IF(F81+F82=0,"Compilare tabella 1 per alimentare valori automatici","")),IF(T71=1,IF(F81+F82&gt;0,"Con scelta ampliamento valori automatici devono essere azzerati",IF(G81+G82=0,"Compilare parte manuale","")))))</f>
        <v>Inserire tipo intervento</v>
      </c>
      <c r="G85" s="270"/>
      <c r="H85" s="55"/>
      <c r="I85" s="55"/>
      <c r="J85" s="225"/>
      <c r="K85" s="225"/>
      <c r="L85" s="55"/>
      <c r="M85" s="55"/>
      <c r="N85" s="169"/>
      <c r="O85" s="169"/>
      <c r="P85" s="169"/>
      <c r="Q85" s="169"/>
      <c r="R85" s="169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148"/>
    </row>
    <row r="86" customFormat="false" ht="13.2" hidden="false" customHeight="false" outlineLevel="0" collapsed="false">
      <c r="B86" s="137"/>
      <c r="C86" s="55"/>
      <c r="D86" s="55"/>
      <c r="E86" s="55"/>
      <c r="F86" s="270"/>
      <c r="G86" s="270"/>
      <c r="H86" s="55"/>
      <c r="I86" s="55"/>
      <c r="J86" s="225"/>
      <c r="K86" s="225"/>
      <c r="L86" s="55"/>
      <c r="M86" s="55"/>
      <c r="N86" s="169"/>
      <c r="O86" s="169"/>
      <c r="P86" s="169"/>
      <c r="Q86" s="169"/>
      <c r="R86" s="169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148"/>
    </row>
    <row r="87" customFormat="false" ht="12.8" hidden="false" customHeight="false" outlineLevel="0" collapsed="false">
      <c r="B87" s="137"/>
      <c r="C87" s="55"/>
      <c r="D87" s="55"/>
      <c r="E87" s="55"/>
      <c r="F87" s="55"/>
      <c r="G87" s="55"/>
      <c r="H87" s="55"/>
      <c r="I87" s="55"/>
      <c r="J87" s="225"/>
      <c r="K87" s="225"/>
      <c r="L87" s="271" t="s">
        <v>173</v>
      </c>
      <c r="M87" s="272" t="s">
        <v>174</v>
      </c>
      <c r="N87" s="169"/>
      <c r="O87" s="169"/>
      <c r="P87" s="169"/>
      <c r="Q87" s="169"/>
      <c r="R87" s="169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148"/>
    </row>
    <row r="88" customFormat="false" ht="12.8" hidden="false" customHeight="false" outlineLevel="0" collapsed="false">
      <c r="B88" s="137"/>
      <c r="C88" s="55"/>
      <c r="D88" s="55"/>
      <c r="E88" s="55"/>
      <c r="F88" s="273" t="s">
        <v>175</v>
      </c>
      <c r="G88" s="273"/>
      <c r="H88" s="273"/>
      <c r="I88" s="274"/>
      <c r="J88" s="275" t="str">
        <f aca="false">IF(($I$52+$K$64+$K$76)&gt;15,SUM($I$52,$K$64,$K$76),"")</f>
        <v/>
      </c>
      <c r="K88" s="225"/>
      <c r="L88" s="230" t="s">
        <v>176</v>
      </c>
      <c r="M88" s="230" t="s">
        <v>177</v>
      </c>
      <c r="N88" s="169"/>
      <c r="O88" s="169"/>
      <c r="P88" s="169"/>
      <c r="Q88" s="169"/>
      <c r="R88" s="169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148"/>
    </row>
    <row r="89" customFormat="false" ht="15" hidden="false" customHeight="true" outlineLevel="0" collapsed="false">
      <c r="B89" s="137"/>
      <c r="C89" s="55"/>
      <c r="D89" s="55"/>
      <c r="E89" s="55"/>
      <c r="F89" s="55"/>
      <c r="G89" s="55"/>
      <c r="H89" s="55"/>
      <c r="I89" s="55"/>
      <c r="J89" s="276" t="n">
        <f aca="false">IF(($I$52+$K$64+$K$76)&lt;=15,SUM($I$52,$K$64,$K$76),"")</f>
        <v>0</v>
      </c>
      <c r="K89" s="225"/>
      <c r="L89" s="277" t="str">
        <f aca="false">IF($J$88="","",IF($J$88&lt;=20,"IV",IF($J$88&lt;=25,"V",IF($J$88&lt;=30,"VI",IF($J$88&lt;=35,"VII",IF($J$88&lt;=40,"VIII",IF($J$88&lt;=45,"IX",IF($J$88&lt;=50,"X","XI"))))))))</f>
        <v/>
      </c>
      <c r="M89" s="277" t="str">
        <f aca="false">IF($J$88="","",IF($J$88&lt;=20,15,IF($J$88&lt;=25,20,IF($J$88&lt;=30,25,IF($J$88&lt;=35,30,IF($J$88&lt;=40,35,IF($J$88&lt;=45,40,IF($J$88&lt;=50,45,50))))))))</f>
        <v/>
      </c>
      <c r="N89" s="169"/>
      <c r="O89" s="169"/>
      <c r="P89" s="169"/>
      <c r="Q89" s="169"/>
      <c r="R89" s="169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148"/>
    </row>
    <row r="90" customFormat="false" ht="21.55" hidden="false" customHeight="true" outlineLevel="0" collapsed="false">
      <c r="B90" s="137"/>
      <c r="C90" s="55"/>
      <c r="D90" s="55"/>
      <c r="E90" s="55"/>
      <c r="F90" s="55"/>
      <c r="G90" s="55"/>
      <c r="H90" s="55"/>
      <c r="I90" s="55"/>
      <c r="J90" s="225"/>
      <c r="K90" s="225"/>
      <c r="L90" s="278" t="str">
        <f aca="false">IF($J$89&lt;=5,"I",IF($J$89&lt;=10,"II",IF($J$89&lt;=15,"III","")))</f>
        <v>I</v>
      </c>
      <c r="M90" s="278" t="n">
        <f aca="false">IF($J$89&lt;=5,0,IF($J$89&lt;=10,5,IF($J$89&lt;=15,10,"")))</f>
        <v>0</v>
      </c>
      <c r="N90" s="169"/>
      <c r="O90" s="169"/>
      <c r="P90" s="169"/>
      <c r="Q90" s="169"/>
      <c r="R90" s="169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148"/>
    </row>
    <row r="91" customFormat="false" ht="15" hidden="false" customHeight="true" outlineLevel="0" collapsed="false">
      <c r="B91" s="150"/>
      <c r="C91" s="279"/>
      <c r="D91" s="279"/>
      <c r="E91" s="279"/>
      <c r="F91" s="279"/>
      <c r="G91" s="279"/>
      <c r="H91" s="151"/>
      <c r="I91" s="151"/>
      <c r="J91" s="151"/>
      <c r="K91" s="151"/>
      <c r="L91" s="280"/>
      <c r="M91" s="280"/>
      <c r="N91" s="280"/>
      <c r="O91" s="280"/>
      <c r="P91" s="280"/>
      <c r="Q91" s="280"/>
      <c r="R91" s="280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2"/>
    </row>
    <row r="92" customFormat="false" ht="13.2" hidden="false" customHeight="false" outlineLevel="0" collapsed="false"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</row>
    <row r="93" customFormat="false" ht="13.8" hidden="false" customHeight="false" outlineLevel="0" collapsed="false">
      <c r="C93" s="181"/>
      <c r="D93" s="181"/>
      <c r="E93" s="181"/>
      <c r="F93" s="181"/>
      <c r="G93" s="169"/>
      <c r="H93" s="55"/>
      <c r="I93" s="183"/>
      <c r="J93" s="183"/>
      <c r="K93" s="183"/>
      <c r="L93" s="155"/>
      <c r="M93" s="55"/>
    </row>
    <row r="94" customFormat="false" ht="13.2" hidden="false" customHeight="false" outlineLevel="0" collapsed="false"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</row>
    <row r="95" customFormat="false" ht="13.2" hidden="false" customHeight="false" outlineLevel="0" collapsed="false">
      <c r="C95" s="55"/>
      <c r="D95" s="155"/>
      <c r="E95" s="55"/>
      <c r="F95" s="55"/>
      <c r="G95" s="55"/>
      <c r="H95" s="55"/>
      <c r="I95" s="55"/>
      <c r="J95" s="55"/>
      <c r="K95" s="55"/>
      <c r="L95" s="55"/>
      <c r="M95" s="55"/>
    </row>
    <row r="96" customFormat="false" ht="13.2" hidden="false" customHeight="false" outlineLevel="0" collapsed="false"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</row>
  </sheetData>
  <sheetProtection sheet="true" password="c75e" objects="true" scenarios="true" insertColumns="false" insertRows="false" deleteColumns="false" deleteRows="false"/>
  <mergeCells count="42">
    <mergeCell ref="C2:M2"/>
    <mergeCell ref="G15:I15"/>
    <mergeCell ref="G17:I17"/>
    <mergeCell ref="C26:D26"/>
    <mergeCell ref="C28:E28"/>
    <mergeCell ref="C29:E29"/>
    <mergeCell ref="C30:E30"/>
    <mergeCell ref="C32:E32"/>
    <mergeCell ref="C34:E34"/>
    <mergeCell ref="C35:E35"/>
    <mergeCell ref="C37:E37"/>
    <mergeCell ref="D40:M40"/>
    <mergeCell ref="C41:M41"/>
    <mergeCell ref="C42:M42"/>
    <mergeCell ref="C44:H44"/>
    <mergeCell ref="J47:K51"/>
    <mergeCell ref="C55:E55"/>
    <mergeCell ref="F55:G55"/>
    <mergeCell ref="C56:D56"/>
    <mergeCell ref="F56:G56"/>
    <mergeCell ref="J56:L57"/>
    <mergeCell ref="C57:D57"/>
    <mergeCell ref="C58:D58"/>
    <mergeCell ref="G58:G61"/>
    <mergeCell ref="C59:D59"/>
    <mergeCell ref="C60:D60"/>
    <mergeCell ref="C61:D61"/>
    <mergeCell ref="C66:F66"/>
    <mergeCell ref="J66:K66"/>
    <mergeCell ref="C67:D67"/>
    <mergeCell ref="C68:D68"/>
    <mergeCell ref="I69:I74"/>
    <mergeCell ref="C77:H77"/>
    <mergeCell ref="C78:E78"/>
    <mergeCell ref="C79:D79"/>
    <mergeCell ref="F79:F80"/>
    <mergeCell ref="G79:G80"/>
    <mergeCell ref="C80:D80"/>
    <mergeCell ref="F83:F84"/>
    <mergeCell ref="G83:G84"/>
    <mergeCell ref="F85:G85"/>
    <mergeCell ref="F88:H88"/>
  </mergeCells>
  <conditionalFormatting sqref="S47:S51">
    <cfRule type="expression" priority="2" aboveAverage="0" equalAverage="0" bottom="0" percent="0" rank="0" text="" dxfId="61">
      <formula>N47=1</formula>
    </cfRule>
  </conditionalFormatting>
  <conditionalFormatting sqref="E58">
    <cfRule type="expression" priority="3" aboveAverage="0" equalAverage="0" bottom="0" percent="0" rank="0" text="" dxfId="62">
      <formula>OR(F56="Inserire Si/No",AND(F56="No",SUM(E58:E61)&gt;0),AND(F56="Si",SUM(E58:E61)=0))</formula>
    </cfRule>
  </conditionalFormatting>
  <conditionalFormatting sqref="E60">
    <cfRule type="expression" priority="4" aboveAverage="0" equalAverage="0" bottom="0" percent="0" rank="0" text="" dxfId="63">
      <formula>OR(F56="Inserire Si/No",AND(F56="No",SUM(E58:E61)&gt;0),AND(F56="Si",SUM(E58:E61)=0))</formula>
    </cfRule>
  </conditionalFormatting>
  <conditionalFormatting sqref="E61">
    <cfRule type="expression" priority="5" aboveAverage="0" equalAverage="0" bottom="0" percent="0" rank="0" text="" dxfId="64">
      <formula>OR(F56="Inserire Si/No",AND(F56="No",SUM(E58:E61)&gt;0),AND(F56="Si",SUM(E58:E61)=0))</formula>
    </cfRule>
  </conditionalFormatting>
  <conditionalFormatting sqref="G58">
    <cfRule type="expression" priority="6" aboveAverage="0" equalAverage="0" bottom="0" percent="0" rank="0" text="" dxfId="65">
      <formula>N64&gt;0</formula>
    </cfRule>
  </conditionalFormatting>
  <conditionalFormatting sqref="E59">
    <cfRule type="expression" priority="7" aboveAverage="0" equalAverage="0" bottom="0" percent="0" rank="0" text="" dxfId="66">
      <formula>OR(F56="Inserire Si/No",AND(F56="No",SUM(E58:E61)&gt;0),AND(F56="Si",SUM(E58:E61)=0))</formula>
    </cfRule>
  </conditionalFormatting>
  <conditionalFormatting sqref="E47">
    <cfRule type="expression" priority="8" aboveAverage="0" equalAverage="0" bottom="0" percent="0" rank="0" text="" dxfId="67">
      <formula>J47&lt;&gt;""</formula>
    </cfRule>
  </conditionalFormatting>
  <conditionalFormatting sqref="D47">
    <cfRule type="expression" priority="9" aboveAverage="0" equalAverage="0" bottom="0" percent="0" rank="0" text="" dxfId="68">
      <formula>J47&lt;&gt;""</formula>
    </cfRule>
  </conditionalFormatting>
  <conditionalFormatting sqref="E48">
    <cfRule type="expression" priority="10" aboveAverage="0" equalAverage="0" bottom="0" percent="0" rank="0" text="" dxfId="69">
      <formula>J47&lt;&gt;""</formula>
    </cfRule>
  </conditionalFormatting>
  <conditionalFormatting sqref="D48">
    <cfRule type="expression" priority="11" aboveAverage="0" equalAverage="0" bottom="0" percent="0" rank="0" text="" dxfId="70">
      <formula>J47&lt;&gt;""</formula>
    </cfRule>
  </conditionalFormatting>
  <conditionalFormatting sqref="E49">
    <cfRule type="expression" priority="12" aboveAverage="0" equalAverage="0" bottom="0" percent="0" rank="0" text="" dxfId="71">
      <formula>J47&lt;&gt;""</formula>
    </cfRule>
  </conditionalFormatting>
  <conditionalFormatting sqref="D49">
    <cfRule type="expression" priority="13" aboveAverage="0" equalAverage="0" bottom="0" percent="0" rank="0" text="" dxfId="72">
      <formula>J47&lt;&gt;""</formula>
    </cfRule>
  </conditionalFormatting>
  <conditionalFormatting sqref="E50">
    <cfRule type="expression" priority="14" aboveAverage="0" equalAverage="0" bottom="0" percent="0" rank="0" text="" dxfId="73">
      <formula>J47&lt;&gt;""</formula>
    </cfRule>
  </conditionalFormatting>
  <conditionalFormatting sqref="D50">
    <cfRule type="expression" priority="15" aboveAverage="0" equalAverage="0" bottom="0" percent="0" rank="0" text="" dxfId="74">
      <formula>J47&lt;&gt;""</formula>
    </cfRule>
  </conditionalFormatting>
  <conditionalFormatting sqref="E51">
    <cfRule type="expression" priority="16" aboveAverage="0" equalAverage="0" bottom="0" percent="0" rank="0" text="" dxfId="75">
      <formula>J47&lt;&gt;""</formula>
    </cfRule>
  </conditionalFormatting>
  <conditionalFormatting sqref="D51">
    <cfRule type="expression" priority="17" aboveAverage="0" equalAverage="0" bottom="0" percent="0" rank="0" text="" dxfId="76">
      <formula>J47&lt;&gt;""</formula>
    </cfRule>
  </conditionalFormatting>
  <conditionalFormatting sqref="C78">
    <cfRule type="expression" priority="18" aboveAverage="0" equalAverage="0" bottom="0" percent="0" rank="0" text="" dxfId="77">
      <formula>C78=U69</formula>
    </cfRule>
    <cfRule type="expression" priority="19" aboveAverage="0" equalAverage="0" bottom="0" percent="0" rank="0" text="" dxfId="78">
      <formula>C78&lt;&gt;U69</formula>
    </cfRule>
  </conditionalFormatting>
  <conditionalFormatting sqref="F85">
    <cfRule type="expression" priority="20" aboveAverage="0" equalAverage="0" bottom="0" percent="0" rank="0" text="" dxfId="79">
      <formula>N74=1</formula>
    </cfRule>
  </conditionalFormatting>
  <conditionalFormatting sqref="G85">
    <cfRule type="expression" priority="21" aboveAverage="0" equalAverage="0" bottom="0" percent="0" rank="0" text="" dxfId="80">
      <formula>R74=1</formula>
    </cfRule>
  </conditionalFormatting>
  <conditionalFormatting sqref="I47:I51">
    <cfRule type="expression" priority="22" aboveAverage="0" equalAverage="0" bottom="0" percent="0" rank="0" text="" dxfId="81">
      <formula>N47=""</formula>
    </cfRule>
  </conditionalFormatting>
  <conditionalFormatting sqref="F58">
    <cfRule type="expression" priority="23" aboveAverage="0" equalAverage="0" bottom="0" percent="0" rank="0" text="" dxfId="82">
      <formula>N64=0</formula>
    </cfRule>
  </conditionalFormatting>
  <conditionalFormatting sqref="F59">
    <cfRule type="expression" priority="24" aboveAverage="0" equalAverage="0" bottom="0" percent="0" rank="0" text="" dxfId="83">
      <formula>N64=0</formula>
    </cfRule>
  </conditionalFormatting>
  <conditionalFormatting sqref="F60">
    <cfRule type="expression" priority="25" aboveAverage="0" equalAverage="0" bottom="0" percent="0" rank="0" text="" dxfId="84">
      <formula>N64=0</formula>
    </cfRule>
  </conditionalFormatting>
  <conditionalFormatting sqref="F61">
    <cfRule type="expression" priority="26" aboveAverage="0" equalAverage="0" bottom="0" percent="0" rank="0" text="" dxfId="85">
      <formula>N64=0</formula>
    </cfRule>
  </conditionalFormatting>
  <conditionalFormatting sqref="J47">
    <cfRule type="expression" priority="27" aboveAverage="0" equalAverage="0" bottom="0" percent="0" rank="0" text="" dxfId="86">
      <formula>J47&lt;&gt;""</formula>
    </cfRule>
  </conditionalFormatting>
  <conditionalFormatting sqref="S52:S53">
    <cfRule type="expression" priority="28" aboveAverage="0" equalAverage="0" bottom="0" percent="0" rank="0" text="" dxfId="87">
      <formula>S52="Inserire almeno una riga"</formula>
    </cfRule>
  </conditionalFormatting>
  <conditionalFormatting sqref="S41:S42">
    <cfRule type="expression" priority="29" aboveAverage="0" equalAverage="0" bottom="0" percent="0" rank="0" text="" dxfId="88">
      <formula>S41="Compilare le celle arancione"</formula>
    </cfRule>
    <cfRule type="expression" priority="30" aboveAverage="0" equalAverage="0" bottom="0" percent="0" rank="0" text="" dxfId="89">
      <formula>S41&lt;&gt;"Compilare le celle arancione"</formula>
    </cfRule>
  </conditionalFormatting>
  <conditionalFormatting sqref="F56:G56">
    <cfRule type="expression" priority="31" aboveAverage="0" equalAverage="0" bottom="0" percent="0" rank="0" text="" dxfId="90">
      <formula>F56="Inserire Si/No"</formula>
    </cfRule>
    <cfRule type="expression" priority="32" aboveAverage="0" equalAverage="0" bottom="0" percent="0" rank="0" text="" dxfId="91">
      <formula>F56&lt;&gt;"Inserire Si/No"</formula>
    </cfRule>
  </conditionalFormatting>
  <conditionalFormatting sqref="L53 K52:L52">
    <cfRule type="expression" priority="33" aboveAverage="0" equalAverage="0" bottom="0" percent="0" rank="0" text="" dxfId="92">
      <formula>"somma(L54:L61)&gt;0"</formula>
    </cfRule>
  </conditionalFormatting>
  <conditionalFormatting sqref="G79:G80">
    <cfRule type="expression" priority="34" aboveAverage="0" equalAverage="0" bottom="0" percent="0" rank="0" text="" dxfId="93">
      <formula>C78=U71</formula>
    </cfRule>
    <cfRule type="expression" priority="35" aboveAverage="0" equalAverage="0" bottom="0" percent="0" rank="0" text="" dxfId="94">
      <formula>AND(C78&lt;&gt;U71,T69&lt;&gt;1)</formula>
    </cfRule>
  </conditionalFormatting>
  <conditionalFormatting sqref="F79:F80">
    <cfRule type="expression" priority="36" aboveAverage="0" equalAverage="0" bottom="0" percent="0" rank="0" text="" dxfId="95">
      <formula>C78=U70</formula>
    </cfRule>
    <cfRule type="expression" priority="37" aboveAverage="0" equalAverage="0" bottom="0" percent="0" rank="0" text="" dxfId="96">
      <formula>AND(C78&lt;&gt;U70,T69&lt;&gt;1)</formula>
    </cfRule>
  </conditionalFormatting>
  <conditionalFormatting sqref="G81">
    <cfRule type="expression" priority="38" aboveAverage="0" equalAverage="0" bottom="0" percent="0" rank="0" text="" dxfId="97">
      <formula>OR(T69=1,AND(T71=1,N74=1))</formula>
    </cfRule>
    <cfRule type="expression" priority="39" aboveAverage="0" equalAverage="0" bottom="0" percent="0" rank="0" text="" dxfId="98">
      <formula>AND(C78&lt;&gt;U71,T69&lt;&gt;1)</formula>
    </cfRule>
  </conditionalFormatting>
  <conditionalFormatting sqref="G82">
    <cfRule type="expression" priority="40" aboveAverage="0" equalAverage="0" bottom="0" percent="0" rank="0" text="" dxfId="99">
      <formula>OR(T69=1,AND(T71=1,N74=1))</formula>
    </cfRule>
    <cfRule type="expression" priority="41" aboveAverage="0" equalAverage="0" bottom="0" percent="0" rank="0" text="" dxfId="100">
      <formula>C78&lt;&gt;U71</formula>
    </cfRule>
  </conditionalFormatting>
  <conditionalFormatting sqref="F81">
    <cfRule type="expression" priority="42" aboveAverage="0" equalAverage="0" bottom="0" percent="0" rank="0" text="" dxfId="101">
      <formula>OR(T69=1,AND(N74=1,T70=1,SUM(G81:G82)=0))</formula>
    </cfRule>
    <cfRule type="expression" priority="43" aboveAverage="0" equalAverage="0" bottom="0" percent="0" rank="0" text="" dxfId="102">
      <formula>C78&lt;&gt;U70</formula>
    </cfRule>
  </conditionalFormatting>
  <conditionalFormatting sqref="F82">
    <cfRule type="expression" priority="44" aboveAverage="0" equalAverage="0" bottom="0" percent="0" rank="0" text="" dxfId="103">
      <formula>OR(T69=1,AND(N74=1,T70=1,SUM(G81:G82)=0))</formula>
    </cfRule>
    <cfRule type="expression" priority="45" aboveAverage="0" equalAverage="0" bottom="0" percent="0" rank="0" text="" dxfId="104">
      <formula>C78&lt;&gt;U70</formula>
    </cfRule>
  </conditionalFormatting>
  <conditionalFormatting sqref="F83:F84">
    <cfRule type="expression" priority="46" aboveAverage="0" equalAverage="0" bottom="0" percent="0" rank="0" text="" dxfId="105">
      <formula>AND(T69&lt;&gt;1,OR(C78&lt;&gt;U70,N74="",SUM(G81:G82)&gt;0))</formula>
    </cfRule>
  </conditionalFormatting>
  <conditionalFormatting sqref="G83:G84">
    <cfRule type="expression" priority="47" aboveAverage="0" equalAverage="0" bottom="0" percent="0" rank="0" text="" dxfId="106">
      <formula>C78=U71</formula>
    </cfRule>
    <cfRule type="expression" priority="48" aboveAverage="0" equalAverage="0" bottom="0" percent="0" rank="0" text="" dxfId="107">
      <formula>AND(T69&lt;&gt;1,OR(C78&lt;&gt;U71,N74=""),OR(C78=C81,SUM(G81:G82)=0))</formula>
    </cfRule>
  </conditionalFormatting>
  <conditionalFormatting sqref="F86">
    <cfRule type="expression" priority="49" aboveAverage="0" equalAverage="0" bottom="0" percent="0" rank="0" text="" dxfId="108">
      <formula>N77=1</formula>
    </cfRule>
  </conditionalFormatting>
  <conditionalFormatting sqref="G86">
    <cfRule type="expression" priority="50" aboveAverage="0" equalAverage="0" bottom="0" percent="0" rank="0" text="" dxfId="109">
      <formula>R77=1</formula>
    </cfRule>
  </conditionalFormatting>
  <dataValidations count="5">
    <dataValidation allowBlank="true" error="Numero di caratteristiche non valido" errorStyle="stop" errorTitle="Numero di caratteristiche" operator="between" prompt="Inserire numero di caratteristiche" promptTitle="Numero di caratteristiche" showDropDown="false" showErrorMessage="true" showInputMessage="true" sqref="J75" type="list">
      <formula1>$U$48:$U$54</formula1>
      <formula2>0</formula2>
    </dataValidation>
    <dataValidation allowBlank="true" errorStyle="stop" operator="between" showDropDown="false" showErrorMessage="true" showInputMessage="true" sqref="C78" type="list">
      <formula1>$U$69:$U$71</formula1>
      <formula2>0</formula2>
    </dataValidation>
    <dataValidation allowBlank="true" errorStyle="stop" operator="between" showDropDown="false" showErrorMessage="true" showInputMessage="true" sqref="D47:D51" type="whole">
      <formula1>0</formula1>
      <formula2>1000</formula2>
    </dataValidation>
    <dataValidation allowBlank="true" errorStyle="stop" operator="between" showDropDown="false" showErrorMessage="true" showInputMessage="true" sqref="E47:E51" type="decimal">
      <formula1>0</formula1>
      <formula2>10000</formula2>
    </dataValidation>
    <dataValidation allowBlank="true" errorStyle="stop" operator="between" showDropDown="false" showErrorMessage="true" showInputMessage="true" sqref="F56" type="list">
      <formula1>$U$59:$U$61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65"/>
  <sheetViews>
    <sheetView showFormulas="false" showGridLines="fals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E45" activeCellId="0" sqref="E45"/>
    </sheetView>
  </sheetViews>
  <sheetFormatPr defaultColWidth="9.0390625" defaultRowHeight="13.2" zeroHeight="false" outlineLevelRow="0" outlineLevelCol="0"/>
  <cols>
    <col collapsed="false" customWidth="true" hidden="false" outlineLevel="0" max="1" min="1" style="1" width="2.65"/>
    <col collapsed="false" customWidth="true" hidden="false" outlineLevel="0" max="2" min="2" style="1" width="11.11"/>
    <col collapsed="false" customWidth="true" hidden="false" outlineLevel="0" max="3" min="3" style="1" width="9.66"/>
    <col collapsed="false" customWidth="true" hidden="false" outlineLevel="0" max="4" min="4" style="1" width="10"/>
    <col collapsed="false" customWidth="true" hidden="false" outlineLevel="0" max="5" min="5" style="1" width="9.13"/>
    <col collapsed="false" customWidth="true" hidden="false" outlineLevel="0" max="6" min="6" style="1" width="9.66"/>
    <col collapsed="false" customWidth="true" hidden="false" outlineLevel="0" max="7" min="7" style="1" width="9.33"/>
    <col collapsed="false" customWidth="true" hidden="false" outlineLevel="0" max="8" min="8" style="281" width="9.66"/>
    <col collapsed="false" customWidth="true" hidden="false" outlineLevel="0" max="10" min="9" style="1" width="9.13"/>
    <col collapsed="false" customWidth="true" hidden="false" outlineLevel="0" max="11" min="11" style="1" width="2.65"/>
    <col collapsed="false" customWidth="true" hidden="false" outlineLevel="0" max="12" min="12" style="1" width="25.67"/>
    <col collapsed="false" customWidth="true" hidden="true" outlineLevel="0" max="26" min="13" style="1" width="9.13"/>
    <col collapsed="false" customWidth="true" hidden="false" outlineLevel="0" max="27" min="27" style="1" width="2.99"/>
    <col collapsed="false" customWidth="true" hidden="false" outlineLevel="0" max="29" min="29" style="1" width="86.33"/>
    <col collapsed="false" customWidth="true" hidden="false" outlineLevel="0" max="30" min="30" style="1" width="10"/>
    <col collapsed="false" customWidth="true" hidden="false" outlineLevel="0" max="36" min="36" style="1" width="12.1"/>
  </cols>
  <sheetData>
    <row r="2" customFormat="false" ht="14.45" hidden="false" customHeight="false" outlineLevel="0" collapsed="false">
      <c r="AC2" s="282" t="s">
        <v>178</v>
      </c>
      <c r="AD2" s="283"/>
      <c r="AE2" s="283"/>
      <c r="AF2" s="283"/>
      <c r="AG2" s="283"/>
      <c r="AH2" s="283"/>
      <c r="AI2" s="283"/>
      <c r="AJ2" s="283"/>
      <c r="AK2" s="283"/>
    </row>
    <row r="3" customFormat="false" ht="13.2" hidden="false" customHeight="false" outlineLevel="0" collapsed="false">
      <c r="AC3" s="283"/>
      <c r="AD3" s="283"/>
      <c r="AE3" s="283"/>
      <c r="AF3" s="283"/>
      <c r="AG3" s="283"/>
      <c r="AH3" s="283"/>
      <c r="AI3" s="283"/>
      <c r="AJ3" s="283"/>
      <c r="AK3" s="283"/>
    </row>
    <row r="4" customFormat="false" ht="15" hidden="false" customHeight="false" outlineLevel="0" collapsed="false">
      <c r="AC4" s="284"/>
      <c r="AD4" s="284"/>
      <c r="AE4" s="284"/>
      <c r="AF4" s="284"/>
      <c r="AG4" s="284"/>
      <c r="AH4" s="284"/>
      <c r="AI4" s="284"/>
      <c r="AJ4" s="284"/>
      <c r="AK4" s="284"/>
    </row>
    <row r="5" customFormat="false" ht="15" hidden="false" customHeight="true" outlineLevel="0" collapsed="false">
      <c r="AC5" s="285" t="s">
        <v>179</v>
      </c>
      <c r="AD5" s="284"/>
      <c r="AE5" s="284"/>
      <c r="AF5" s="284"/>
      <c r="AG5" s="284"/>
      <c r="AH5" s="284"/>
      <c r="AI5" s="284"/>
      <c r="AJ5" s="284"/>
      <c r="AK5" s="284"/>
    </row>
    <row r="6" customFormat="false" ht="16.2" hidden="false" customHeight="true" outlineLevel="0" collapsed="false">
      <c r="D6" s="286" t="s">
        <v>180</v>
      </c>
      <c r="E6" s="286"/>
      <c r="F6" s="286"/>
      <c r="G6" s="286"/>
      <c r="AC6" s="285"/>
      <c r="AE6" s="1"/>
      <c r="AF6" s="1"/>
      <c r="AG6" s="1"/>
      <c r="AH6" s="1"/>
      <c r="AI6" s="1"/>
      <c r="AK6" s="1"/>
    </row>
    <row r="7" customFormat="false" ht="20.4" hidden="false" customHeight="true" outlineLevel="0" collapsed="false">
      <c r="D7" s="287" t="s">
        <v>181</v>
      </c>
      <c r="E7" s="287"/>
      <c r="F7" s="287"/>
      <c r="G7" s="287"/>
      <c r="AC7" s="285"/>
      <c r="AE7" s="1"/>
      <c r="AF7" s="1"/>
      <c r="AG7" s="1"/>
      <c r="AH7" s="1"/>
      <c r="AI7" s="1"/>
      <c r="AK7" s="1"/>
    </row>
    <row r="8" customFormat="false" ht="12.75" hidden="false" customHeight="true" outlineLevel="0" collapsed="false">
      <c r="B8" s="288" t="s">
        <v>182</v>
      </c>
      <c r="C8" s="288"/>
      <c r="D8" s="288"/>
      <c r="E8" s="288"/>
      <c r="F8" s="288"/>
      <c r="G8" s="288"/>
      <c r="H8" s="288"/>
      <c r="I8" s="288"/>
      <c r="J8" s="288"/>
      <c r="K8" s="289"/>
      <c r="AC8" s="285"/>
      <c r="AE8" s="1"/>
      <c r="AF8" s="1"/>
      <c r="AG8" s="1"/>
      <c r="AH8" s="1"/>
      <c r="AI8" s="1"/>
      <c r="AK8" s="1"/>
    </row>
    <row r="9" customFormat="false" ht="12.75" hidden="false" customHeight="true" outlineLevel="0" collapsed="false">
      <c r="B9" s="288"/>
      <c r="C9" s="288"/>
      <c r="D9" s="288"/>
      <c r="E9" s="288"/>
      <c r="F9" s="288"/>
      <c r="G9" s="288"/>
      <c r="H9" s="288"/>
      <c r="I9" s="288"/>
      <c r="J9" s="288"/>
      <c r="K9" s="289"/>
      <c r="AC9" s="285"/>
      <c r="AE9" s="1"/>
      <c r="AF9" s="1"/>
      <c r="AG9" s="1"/>
      <c r="AH9" s="1"/>
      <c r="AI9" s="1"/>
      <c r="AK9" s="1"/>
    </row>
    <row r="10" customFormat="false" ht="19.5" hidden="false" customHeight="true" outlineLevel="0" collapsed="false">
      <c r="B10" s="290" t="s">
        <v>183</v>
      </c>
      <c r="C10" s="290"/>
      <c r="D10" s="290"/>
      <c r="E10" s="290"/>
      <c r="F10" s="290"/>
      <c r="G10" s="290"/>
      <c r="H10" s="290"/>
      <c r="I10" s="290"/>
      <c r="J10" s="290"/>
      <c r="K10" s="55"/>
      <c r="AC10" s="285"/>
      <c r="AE10" s="1"/>
      <c r="AF10" s="1"/>
      <c r="AG10" s="1"/>
      <c r="AH10" s="1"/>
      <c r="AI10" s="1"/>
      <c r="AK10" s="1"/>
    </row>
    <row r="11" customFormat="false" ht="12" hidden="false" customHeight="true" outlineLevel="0" collapsed="false">
      <c r="B11" s="289"/>
      <c r="C11" s="289"/>
      <c r="D11" s="289"/>
      <c r="E11" s="289"/>
      <c r="F11" s="289"/>
      <c r="G11" s="289"/>
      <c r="H11" s="289"/>
      <c r="I11" s="289"/>
      <c r="J11" s="289"/>
      <c r="K11" s="291"/>
      <c r="L11" s="291"/>
      <c r="AE11" s="1"/>
      <c r="AF11" s="1"/>
      <c r="AG11" s="1"/>
      <c r="AH11" s="1"/>
      <c r="AI11" s="1"/>
      <c r="AK11" s="1"/>
    </row>
    <row r="12" customFormat="false" ht="13.8" hidden="false" customHeight="false" outlineLevel="0" collapsed="false">
      <c r="B12" s="292" t="s">
        <v>184</v>
      </c>
      <c r="C12" s="293" t="str">
        <f aca="false">'Compilare per PRIMO'!P59</f>
        <v>/</v>
      </c>
      <c r="D12" s="293"/>
      <c r="E12" s="294" t="s">
        <v>185</v>
      </c>
      <c r="F12" s="294"/>
      <c r="G12" s="295" t="n">
        <f aca="false">'Compilare per PRIMO'!E63</f>
        <v>0</v>
      </c>
      <c r="H12" s="295"/>
      <c r="I12" s="295"/>
      <c r="J12" s="295"/>
      <c r="K12" s="296"/>
      <c r="L12" s="296"/>
      <c r="O12" s="297"/>
      <c r="AE12" s="1"/>
      <c r="AF12" s="1"/>
      <c r="AG12" s="1"/>
      <c r="AH12" s="1"/>
      <c r="AI12" s="1"/>
      <c r="AK12" s="1"/>
    </row>
    <row r="13" customFormat="false" ht="9.9" hidden="false" customHeight="true" outlineLevel="0" collapsed="false">
      <c r="B13" s="298"/>
      <c r="C13" s="299"/>
      <c r="D13" s="299"/>
      <c r="E13" s="299"/>
      <c r="F13" s="299"/>
      <c r="G13" s="299"/>
      <c r="H13" s="300"/>
      <c r="I13" s="299"/>
      <c r="J13" s="301"/>
      <c r="K13" s="302"/>
      <c r="L13" s="302"/>
      <c r="AC13" s="303" t="s">
        <v>186</v>
      </c>
      <c r="AE13" s="1"/>
      <c r="AF13" s="1"/>
      <c r="AG13" s="1"/>
      <c r="AH13" s="1"/>
      <c r="AI13" s="1"/>
      <c r="AK13" s="1"/>
    </row>
    <row r="14" customFormat="false" ht="18" hidden="false" customHeight="true" outlineLevel="0" collapsed="false">
      <c r="B14" s="304" t="str">
        <f aca="false">CONCATENATE("Oggetto: ",'Da Allegare'!E65)</f>
        <v>Oggetto:</v>
      </c>
      <c r="C14" s="305" t="n">
        <f aca="false">'Compilare per PRIMO'!E65</f>
        <v>0</v>
      </c>
      <c r="D14" s="305"/>
      <c r="E14" s="305"/>
      <c r="F14" s="305"/>
      <c r="G14" s="305"/>
      <c r="H14" s="305"/>
      <c r="I14" s="305"/>
      <c r="J14" s="305"/>
      <c r="K14" s="306"/>
      <c r="L14" s="306"/>
      <c r="AC14" s="303"/>
      <c r="AE14" s="1"/>
      <c r="AF14" s="1"/>
      <c r="AG14" s="1"/>
      <c r="AH14" s="1"/>
      <c r="AI14" s="1"/>
      <c r="AK14" s="1"/>
    </row>
    <row r="15" customFormat="false" ht="6.9" hidden="false" customHeight="true" outlineLevel="0" collapsed="false">
      <c r="B15" s="304"/>
      <c r="C15" s="305"/>
      <c r="D15" s="305"/>
      <c r="E15" s="305"/>
      <c r="F15" s="305"/>
      <c r="G15" s="305"/>
      <c r="H15" s="305"/>
      <c r="I15" s="305"/>
      <c r="J15" s="305"/>
      <c r="K15" s="306"/>
      <c r="L15" s="306"/>
      <c r="AC15" s="303"/>
      <c r="AD15" s="307"/>
      <c r="AE15" s="307"/>
      <c r="AF15" s="307"/>
      <c r="AG15" s="307"/>
      <c r="AH15" s="307"/>
      <c r="AI15" s="307"/>
      <c r="AJ15" s="307"/>
      <c r="AK15" s="307"/>
    </row>
    <row r="16" customFormat="false" ht="6.9" hidden="false" customHeight="true" outlineLevel="0" collapsed="false">
      <c r="B16" s="304"/>
      <c r="C16" s="305"/>
      <c r="D16" s="305"/>
      <c r="E16" s="305"/>
      <c r="F16" s="305"/>
      <c r="G16" s="305"/>
      <c r="H16" s="305"/>
      <c r="I16" s="305"/>
      <c r="J16" s="305"/>
      <c r="K16" s="306"/>
      <c r="L16" s="306"/>
      <c r="O16" s="283"/>
      <c r="AC16" s="303"/>
      <c r="AD16" s="307"/>
      <c r="AE16" s="307"/>
      <c r="AF16" s="307"/>
      <c r="AG16" s="307"/>
      <c r="AH16" s="307"/>
      <c r="AI16" s="307"/>
      <c r="AJ16" s="307"/>
      <c r="AK16" s="307"/>
    </row>
    <row r="17" customFormat="false" ht="6.9" hidden="false" customHeight="true" outlineLevel="0" collapsed="false">
      <c r="B17" s="308"/>
      <c r="C17" s="305"/>
      <c r="D17" s="305"/>
      <c r="E17" s="305"/>
      <c r="F17" s="305"/>
      <c r="G17" s="305"/>
      <c r="H17" s="305"/>
      <c r="I17" s="305"/>
      <c r="J17" s="305"/>
      <c r="K17" s="306"/>
      <c r="L17" s="306"/>
      <c r="AC17" s="303"/>
      <c r="AD17" s="307"/>
      <c r="AE17" s="307"/>
      <c r="AF17" s="307"/>
      <c r="AG17" s="307"/>
      <c r="AH17" s="307"/>
      <c r="AI17" s="307"/>
      <c r="AJ17" s="307"/>
      <c r="AK17" s="307"/>
    </row>
    <row r="18" customFormat="false" ht="18.15" hidden="false" customHeight="true" outlineLevel="0" collapsed="false">
      <c r="B18" s="309" t="str">
        <f aca="false">CONCATENATE('Compilare per PRIMO'!B71,"  ",'Compilare per PRIMO'!E71,"    ",'Compilare per PRIMO'!J71,"  ",'Compilare per PRIMO'!L71," ",'Compilare per PRIMO'!M71)</f>
        <v>Zona PRGC :      IF  MQ/MQ</v>
      </c>
      <c r="C18" s="309"/>
      <c r="D18" s="309"/>
      <c r="E18" s="309"/>
      <c r="F18" s="309"/>
      <c r="G18" s="309"/>
      <c r="H18" s="309"/>
      <c r="I18" s="309"/>
      <c r="J18" s="309"/>
      <c r="K18" s="306"/>
      <c r="L18" s="306"/>
      <c r="AC18" s="303"/>
      <c r="AD18" s="307"/>
      <c r="AE18" s="307"/>
      <c r="AF18" s="307"/>
      <c r="AG18" s="307"/>
      <c r="AH18" s="307"/>
      <c r="AI18" s="307"/>
      <c r="AJ18" s="307"/>
      <c r="AK18" s="307"/>
    </row>
    <row r="19" customFormat="false" ht="7.8" hidden="false" customHeight="true" outlineLevel="0" collapsed="false">
      <c r="B19" s="55"/>
      <c r="C19" s="310"/>
      <c r="D19" s="310"/>
      <c r="E19" s="310"/>
      <c r="F19" s="310"/>
      <c r="G19" s="311"/>
      <c r="H19" s="312"/>
      <c r="I19" s="313"/>
      <c r="J19" s="313"/>
      <c r="K19" s="313"/>
      <c r="L19" s="313"/>
      <c r="AC19" s="303"/>
      <c r="AE19" s="1"/>
      <c r="AF19" s="1"/>
      <c r="AG19" s="1"/>
      <c r="AH19" s="1"/>
      <c r="AI19" s="1"/>
      <c r="AK19" s="1"/>
    </row>
    <row r="20" customFormat="false" ht="15" hidden="false" customHeight="true" outlineLevel="0" collapsed="false">
      <c r="B20" s="310" t="s">
        <v>187</v>
      </c>
      <c r="C20" s="310"/>
      <c r="D20" s="310"/>
      <c r="E20" s="310"/>
      <c r="F20" s="310"/>
      <c r="G20" s="314"/>
      <c r="H20" s="315" t="n">
        <f aca="false">'Compilare per PRIMO'!N50</f>
        <v>0</v>
      </c>
      <c r="I20" s="315"/>
      <c r="J20" s="315"/>
      <c r="K20" s="316"/>
      <c r="L20" s="316"/>
      <c r="AC20" s="303"/>
      <c r="AE20" s="1"/>
      <c r="AF20" s="1"/>
      <c r="AG20" s="1"/>
      <c r="AH20" s="1"/>
      <c r="AI20" s="1"/>
      <c r="AK20" s="1"/>
    </row>
    <row r="21" customFormat="false" ht="15" hidden="false" customHeight="true" outlineLevel="0" collapsed="false">
      <c r="B21" s="310" t="s">
        <v>188</v>
      </c>
      <c r="C21" s="317"/>
      <c r="D21" s="317"/>
      <c r="E21" s="317"/>
      <c r="F21" s="317"/>
      <c r="G21" s="314"/>
      <c r="H21" s="315" t="n">
        <f aca="false">'Compilare per PRIMO'!N51</f>
        <v>0</v>
      </c>
      <c r="I21" s="315"/>
      <c r="J21" s="315"/>
      <c r="K21" s="316"/>
      <c r="L21" s="316"/>
      <c r="AC21" s="303"/>
      <c r="AE21" s="1"/>
      <c r="AF21" s="1"/>
      <c r="AG21" s="1"/>
      <c r="AH21" s="1"/>
      <c r="AI21" s="1"/>
      <c r="AK21" s="1"/>
    </row>
    <row r="22" customFormat="false" ht="15" hidden="false" customHeight="true" outlineLevel="0" collapsed="false">
      <c r="B22" s="318" t="s">
        <v>189</v>
      </c>
      <c r="C22" s="318"/>
      <c r="D22" s="318"/>
      <c r="E22" s="318"/>
      <c r="F22" s="318"/>
      <c r="G22" s="318"/>
      <c r="H22" s="315" t="n">
        <f aca="false">'Compilare per PRIMO'!N52</f>
        <v>0</v>
      </c>
      <c r="I22" s="315"/>
      <c r="J22" s="315"/>
      <c r="K22" s="319"/>
      <c r="L22" s="319"/>
      <c r="M22" s="26"/>
      <c r="AC22" s="303"/>
      <c r="AE22" s="1"/>
      <c r="AF22" s="1"/>
      <c r="AG22" s="1"/>
      <c r="AH22" s="1"/>
      <c r="AI22" s="1"/>
      <c r="AK22" s="1"/>
    </row>
    <row r="23" customFormat="false" ht="11.4" hidden="false" customHeight="true" outlineLevel="0" collapsed="false">
      <c r="AE23" s="1"/>
      <c r="AF23" s="1"/>
      <c r="AG23" s="1"/>
      <c r="AH23" s="1"/>
      <c r="AI23" s="1"/>
      <c r="AK23" s="1"/>
    </row>
    <row r="24" customFormat="false" ht="18" hidden="false" customHeight="true" outlineLevel="0" collapsed="false">
      <c r="B24" s="320" t="s">
        <v>190</v>
      </c>
      <c r="C24" s="320"/>
      <c r="D24" s="320"/>
      <c r="E24" s="320"/>
      <c r="F24" s="320"/>
      <c r="G24" s="320"/>
      <c r="H24" s="320"/>
      <c r="I24" s="320"/>
      <c r="J24" s="320"/>
    </row>
    <row r="25" customFormat="false" ht="15" hidden="false" customHeight="true" outlineLevel="0" collapsed="false">
      <c r="B25" s="321" t="s">
        <v>191</v>
      </c>
      <c r="C25" s="321"/>
      <c r="D25" s="321"/>
      <c r="E25" s="321"/>
      <c r="F25" s="321"/>
      <c r="G25" s="321"/>
      <c r="H25" s="321"/>
      <c r="I25" s="321"/>
      <c r="J25" s="321"/>
      <c r="AC25" s="322" t="s">
        <v>192</v>
      </c>
    </row>
    <row r="26" customFormat="false" ht="9.9" hidden="false" customHeight="true" outlineLevel="0" collapsed="false">
      <c r="AC26" s="322"/>
      <c r="AE26" s="1"/>
      <c r="AF26" s="1"/>
      <c r="AG26" s="1"/>
      <c r="AH26" s="1"/>
      <c r="AI26" s="1"/>
      <c r="AK26" s="1"/>
    </row>
    <row r="27" customFormat="false" ht="12.75" hidden="false" customHeight="true" outlineLevel="0" collapsed="false">
      <c r="B27" s="323" t="s">
        <v>193</v>
      </c>
      <c r="C27" s="323"/>
      <c r="D27" s="323"/>
      <c r="E27" s="323"/>
      <c r="F27" s="323"/>
      <c r="G27" s="323"/>
      <c r="H27" s="324" t="n">
        <f aca="false">'MODELLO 801-77'!H81</f>
        <v>0</v>
      </c>
      <c r="M27" s="1" t="s">
        <v>194</v>
      </c>
      <c r="AC27" s="322"/>
      <c r="AE27" s="1"/>
      <c r="AF27" s="1"/>
      <c r="AG27" s="1"/>
      <c r="AH27" s="1"/>
      <c r="AI27" s="1"/>
      <c r="AK27" s="1"/>
    </row>
    <row r="28" customFormat="false" ht="5.1" hidden="false" customHeight="true" outlineLevel="0" collapsed="false">
      <c r="AC28" s="322"/>
      <c r="AE28" s="1"/>
      <c r="AF28" s="1"/>
      <c r="AG28" s="1"/>
      <c r="AH28" s="1"/>
      <c r="AI28" s="1"/>
      <c r="AK28" s="1"/>
    </row>
    <row r="29" customFormat="false" ht="12.75" hidden="false" customHeight="true" outlineLevel="0" collapsed="false">
      <c r="B29" s="323" t="s">
        <v>195</v>
      </c>
      <c r="C29" s="323"/>
      <c r="D29" s="323"/>
      <c r="E29" s="325" t="s">
        <v>196</v>
      </c>
      <c r="F29" s="326" t="n">
        <f aca="false">'MODELLO 801-77'!H82</f>
        <v>0</v>
      </c>
      <c r="G29" s="327" t="s">
        <v>197</v>
      </c>
      <c r="H29" s="324" t="n">
        <f aca="false">PRODUCT(F29,60%)</f>
        <v>0</v>
      </c>
      <c r="J29" s="283"/>
      <c r="K29" s="283"/>
      <c r="L29" s="283"/>
      <c r="M29" s="1" t="s">
        <v>198</v>
      </c>
      <c r="AC29" s="322"/>
      <c r="AE29" s="1"/>
      <c r="AF29" s="1"/>
      <c r="AG29" s="1"/>
      <c r="AH29" s="1"/>
      <c r="AI29" s="1"/>
      <c r="AK29" s="1"/>
    </row>
    <row r="30" customFormat="false" ht="5.1" hidden="false" customHeight="true" outlineLevel="0" collapsed="false">
      <c r="AC30" s="322"/>
      <c r="AE30" s="1"/>
      <c r="AF30" s="1"/>
      <c r="AG30" s="1"/>
      <c r="AH30" s="1"/>
      <c r="AI30" s="1"/>
      <c r="AK30" s="1"/>
    </row>
    <row r="31" customFormat="false" ht="12.8" hidden="false" customHeight="false" outlineLevel="0" collapsed="false">
      <c r="B31" s="328" t="s">
        <v>199</v>
      </c>
      <c r="C31" s="328"/>
      <c r="D31" s="328"/>
      <c r="E31" s="328"/>
      <c r="F31" s="328"/>
      <c r="G31" s="328"/>
      <c r="H31" s="324" t="n">
        <f aca="false">SUM(H27,H29)</f>
        <v>0</v>
      </c>
      <c r="AC31" s="322"/>
      <c r="AE31" s="1"/>
      <c r="AF31" s="1"/>
      <c r="AG31" s="1"/>
      <c r="AH31" s="1"/>
      <c r="AI31" s="1"/>
      <c r="AK31" s="1"/>
    </row>
    <row r="32" customFormat="false" ht="9.9" hidden="false" customHeight="true" outlineLevel="0" collapsed="false">
      <c r="B32" s="328"/>
      <c r="C32" s="328"/>
      <c r="D32" s="328"/>
      <c r="E32" s="328"/>
      <c r="F32" s="307"/>
      <c r="G32" s="307"/>
      <c r="H32" s="329"/>
      <c r="AC32" s="322"/>
      <c r="AE32" s="1"/>
      <c r="AF32" s="1"/>
      <c r="AG32" s="1"/>
      <c r="AH32" s="1"/>
      <c r="AI32" s="1"/>
      <c r="AK32" s="1"/>
    </row>
    <row r="33" customFormat="false" ht="12.75" hidden="false" customHeight="true" outlineLevel="0" collapsed="false">
      <c r="B33" s="330" t="s">
        <v>200</v>
      </c>
      <c r="C33" s="330"/>
      <c r="D33" s="330"/>
      <c r="E33" s="330"/>
      <c r="F33" s="307"/>
      <c r="G33" s="307"/>
      <c r="H33" s="329"/>
      <c r="AC33" s="322"/>
      <c r="AE33" s="1"/>
      <c r="AF33" s="1"/>
      <c r="AG33" s="1"/>
      <c r="AH33" s="1"/>
      <c r="AI33" s="1"/>
      <c r="AK33" s="1"/>
    </row>
    <row r="34" customFormat="false" ht="13.2" hidden="false" customHeight="false" outlineLevel="0" collapsed="false">
      <c r="B34" s="331" t="s">
        <v>201</v>
      </c>
      <c r="C34" s="332" t="n">
        <f aca="false">'Istruzioni aliquota'!D18</f>
        <v>483.85</v>
      </c>
      <c r="D34" s="333"/>
      <c r="E34" s="333"/>
      <c r="F34" s="334" t="s">
        <v>202</v>
      </c>
      <c r="G34" s="334"/>
      <c r="H34" s="335" t="str">
        <f aca="false">'MODELLO 801-77'!L89</f>
        <v/>
      </c>
      <c r="I34" s="26"/>
      <c r="N34" s="1" t="s">
        <v>203</v>
      </c>
      <c r="P34" s="336" t="s">
        <v>204</v>
      </c>
      <c r="Q34" s="336" t="n">
        <v>1</v>
      </c>
      <c r="R34" s="133" t="str">
        <f aca="false">IF($H$34=P34,Q34,"")</f>
        <v/>
      </c>
      <c r="S34" s="136" t="n">
        <f aca="false">IF($H$35=P34,Q34,"")</f>
        <v>1</v>
      </c>
      <c r="T34" s="337" t="n">
        <f aca="false">MAX(R34:S44)</f>
        <v>1</v>
      </c>
      <c r="AB34" s="283"/>
      <c r="AC34" s="322"/>
      <c r="AE34" s="1"/>
      <c r="AF34" s="1"/>
      <c r="AG34" s="1"/>
      <c r="AH34" s="1"/>
      <c r="AI34" s="1"/>
      <c r="AK34" s="1"/>
    </row>
    <row r="35" customFormat="false" ht="15" hidden="false" customHeight="true" outlineLevel="0" collapsed="false">
      <c r="B35" s="331"/>
      <c r="C35" s="332"/>
      <c r="D35" s="338"/>
      <c r="E35" s="339"/>
      <c r="F35" s="334"/>
      <c r="G35" s="334"/>
      <c r="H35" s="340" t="str">
        <f aca="false">'MODELLO 801-77'!L90</f>
        <v>I</v>
      </c>
      <c r="I35" s="26"/>
      <c r="P35" s="336" t="s">
        <v>205</v>
      </c>
      <c r="Q35" s="336" t="n">
        <v>2</v>
      </c>
      <c r="R35" s="137" t="str">
        <f aca="false">IF($H$34=P35,Q35,"")</f>
        <v/>
      </c>
      <c r="S35" s="148" t="str">
        <f aca="false">IF($H$35=P35,Q35,"")</f>
        <v/>
      </c>
      <c r="AB35" s="283"/>
      <c r="AC35" s="322"/>
      <c r="AE35" s="1"/>
      <c r="AF35" s="1"/>
      <c r="AG35" s="1"/>
      <c r="AH35" s="1"/>
      <c r="AI35" s="1"/>
      <c r="AK35" s="1"/>
    </row>
    <row r="36" customFormat="false" ht="9.9" hidden="false" customHeight="true" outlineLevel="0" collapsed="false">
      <c r="P36" s="336" t="s">
        <v>206</v>
      </c>
      <c r="Q36" s="336" t="n">
        <v>3</v>
      </c>
      <c r="R36" s="137" t="str">
        <f aca="false">IF($H$34=P36,Q36,"")</f>
        <v/>
      </c>
      <c r="S36" s="148" t="str">
        <f aca="false">IF($H$35=P36,Q36,"")</f>
        <v/>
      </c>
      <c r="AB36" s="283"/>
      <c r="AC36" s="322"/>
      <c r="AE36" s="1"/>
      <c r="AF36" s="1"/>
      <c r="AG36" s="1"/>
      <c r="AH36" s="1"/>
      <c r="AI36" s="1"/>
      <c r="AK36" s="1"/>
    </row>
    <row r="37" customFormat="false" ht="12.75" hidden="false" customHeight="true" outlineLevel="0" collapsed="false">
      <c r="B37" s="341" t="s">
        <v>207</v>
      </c>
      <c r="C37" s="341"/>
      <c r="D37" s="341"/>
      <c r="E37" s="341"/>
      <c r="F37" s="342"/>
      <c r="G37" s="342"/>
      <c r="H37" s="324" t="n">
        <f aca="false">IF(T34&lt;&gt;"",VLOOKUP('Da Allegare'!T34,'Istruzioni aliquota'!A18:C28,3),"")</f>
        <v>483.85</v>
      </c>
      <c r="P37" s="336" t="s">
        <v>208</v>
      </c>
      <c r="Q37" s="336" t="n">
        <v>4</v>
      </c>
      <c r="R37" s="137" t="str">
        <f aca="false">IF($H$34=P37,Q37,"")</f>
        <v/>
      </c>
      <c r="S37" s="148" t="str">
        <f aca="false">IF($H$35=P37,Q37,"")</f>
        <v/>
      </c>
      <c r="AB37" s="283"/>
      <c r="AC37" s="322"/>
      <c r="AE37" s="1"/>
      <c r="AF37" s="1"/>
      <c r="AG37" s="1"/>
      <c r="AH37" s="1"/>
      <c r="AI37" s="1"/>
      <c r="AK37" s="1"/>
    </row>
    <row r="38" customFormat="false" ht="6.9" hidden="false" customHeight="true" outlineLevel="0" collapsed="false">
      <c r="P38" s="336" t="s">
        <v>209</v>
      </c>
      <c r="Q38" s="336" t="n">
        <v>5</v>
      </c>
      <c r="R38" s="137" t="str">
        <f aca="false">IF($H$34=P38,Q38,"")</f>
        <v/>
      </c>
      <c r="S38" s="148" t="str">
        <f aca="false">IF($H$35=P38,Q38,"")</f>
        <v/>
      </c>
      <c r="AB38" s="283"/>
      <c r="AC38" s="322"/>
      <c r="AE38" s="1"/>
      <c r="AF38" s="1"/>
      <c r="AG38" s="1"/>
      <c r="AH38" s="1"/>
      <c r="AI38" s="1"/>
      <c r="AK38" s="1"/>
    </row>
    <row r="39" customFormat="false" ht="12.75" hidden="false" customHeight="true" outlineLevel="0" collapsed="false">
      <c r="B39" s="330" t="s">
        <v>210</v>
      </c>
      <c r="C39" s="330"/>
      <c r="D39" s="330"/>
      <c r="P39" s="336" t="s">
        <v>211</v>
      </c>
      <c r="Q39" s="336" t="n">
        <v>6</v>
      </c>
      <c r="R39" s="137" t="str">
        <f aca="false">IF($H$34=P39,Q39,"")</f>
        <v/>
      </c>
      <c r="S39" s="148" t="str">
        <f aca="false">IF($H$35=P39,Q39,"")</f>
        <v/>
      </c>
      <c r="AB39" s="283"/>
      <c r="AC39" s="322"/>
      <c r="AE39" s="1"/>
      <c r="AF39" s="1"/>
      <c r="AG39" s="1"/>
      <c r="AH39" s="1"/>
      <c r="AI39" s="1"/>
      <c r="AK39" s="1"/>
    </row>
    <row r="40" customFormat="false" ht="12.8" hidden="false" customHeight="false" outlineLevel="0" collapsed="false">
      <c r="B40" s="343" t="s">
        <v>212</v>
      </c>
      <c r="C40" s="343"/>
      <c r="D40" s="344" t="n">
        <f aca="false">H31</f>
        <v>0</v>
      </c>
      <c r="E40" s="65" t="s">
        <v>213</v>
      </c>
      <c r="F40" s="324" t="n">
        <f aca="false">+H37</f>
        <v>483.85</v>
      </c>
      <c r="G40" s="345" t="s">
        <v>214</v>
      </c>
      <c r="H40" s="346" t="n">
        <f aca="false">PRODUCT(D40,F40)</f>
        <v>0</v>
      </c>
      <c r="I40" s="346"/>
      <c r="N40" s="1" t="s">
        <v>215</v>
      </c>
      <c r="P40" s="336" t="s">
        <v>216</v>
      </c>
      <c r="Q40" s="336" t="n">
        <v>7</v>
      </c>
      <c r="R40" s="137" t="str">
        <f aca="false">IF($H$34=P40,Q40,"")</f>
        <v/>
      </c>
      <c r="S40" s="148" t="str">
        <f aca="false">IF($H$35=P40,Q40,"")</f>
        <v/>
      </c>
      <c r="AB40" s="283"/>
      <c r="AC40" s="322"/>
      <c r="AE40" s="1"/>
      <c r="AF40" s="1"/>
      <c r="AG40" s="1"/>
      <c r="AH40" s="1"/>
      <c r="AI40" s="1"/>
      <c r="AK40" s="1"/>
    </row>
    <row r="41" customFormat="false" ht="13.2" hidden="false" customHeight="false" outlineLevel="0" collapsed="false">
      <c r="P41" s="336" t="s">
        <v>217</v>
      </c>
      <c r="Q41" s="336" t="n">
        <v>8</v>
      </c>
      <c r="R41" s="137" t="str">
        <f aca="false">IF($H$34=P41,Q41,"")</f>
        <v/>
      </c>
      <c r="S41" s="148" t="str">
        <f aca="false">IF($H$35=P41,Q41,"")</f>
        <v/>
      </c>
      <c r="AB41" s="283"/>
      <c r="AC41" s="322"/>
      <c r="AE41" s="1"/>
      <c r="AF41" s="1"/>
      <c r="AG41" s="1"/>
      <c r="AH41" s="1"/>
      <c r="AI41" s="1"/>
      <c r="AK41" s="1"/>
    </row>
    <row r="42" customFormat="false" ht="16.5" hidden="false" customHeight="true" outlineLevel="0" collapsed="false">
      <c r="B42" s="347" t="s">
        <v>218</v>
      </c>
      <c r="C42" s="347"/>
      <c r="D42" s="347"/>
      <c r="E42" s="347"/>
      <c r="F42" s="347"/>
      <c r="G42" s="347"/>
      <c r="H42" s="347"/>
      <c r="I42" s="347"/>
      <c r="J42" s="347"/>
      <c r="K42" s="348"/>
      <c r="L42" s="348"/>
      <c r="P42" s="336" t="s">
        <v>219</v>
      </c>
      <c r="Q42" s="336" t="n">
        <v>9</v>
      </c>
      <c r="R42" s="137" t="str">
        <f aca="false">IF($H$34=P42,Q42,"")</f>
        <v/>
      </c>
      <c r="S42" s="148" t="str">
        <f aca="false">IF($H$35=P42,Q42,"")</f>
        <v/>
      </c>
      <c r="AB42" s="283"/>
      <c r="AC42" s="322"/>
      <c r="AE42" s="1"/>
      <c r="AF42" s="1"/>
      <c r="AG42" s="1"/>
      <c r="AH42" s="1"/>
      <c r="AI42" s="1"/>
      <c r="AK42" s="1"/>
    </row>
    <row r="43" customFormat="false" ht="13.2" hidden="false" customHeight="false" outlineLevel="0" collapsed="false">
      <c r="P43" s="273" t="s">
        <v>220</v>
      </c>
      <c r="Q43" s="336" t="n">
        <v>10</v>
      </c>
      <c r="R43" s="137" t="str">
        <f aca="false">IF($H$34=P43,Q43,"")</f>
        <v/>
      </c>
      <c r="S43" s="148" t="str">
        <f aca="false">IF($H$35=P43,Q43,"")</f>
        <v/>
      </c>
      <c r="AB43" s="283"/>
    </row>
    <row r="44" customFormat="false" ht="13.2" hidden="false" customHeight="false" outlineLevel="0" collapsed="false">
      <c r="B44" s="349" t="s">
        <v>221</v>
      </c>
      <c r="C44" s="349"/>
      <c r="D44" s="349"/>
      <c r="E44" s="349"/>
      <c r="F44" s="349"/>
      <c r="G44" s="349"/>
      <c r="P44" s="336" t="s">
        <v>222</v>
      </c>
      <c r="Q44" s="336" t="n">
        <v>11</v>
      </c>
      <c r="R44" s="150" t="str">
        <f aca="false">IF($H$34=P44,Q44,"")</f>
        <v/>
      </c>
      <c r="S44" s="152" t="str">
        <f aca="false">IF($H$35=P44,Q44,"")</f>
        <v/>
      </c>
    </row>
    <row r="45" customFormat="false" ht="13.8" hidden="false" customHeight="false" outlineLevel="0" collapsed="false">
      <c r="B45" s="1" t="s">
        <v>223</v>
      </c>
      <c r="C45" s="350" t="n">
        <v>0</v>
      </c>
      <c r="D45" s="297" t="s">
        <v>224</v>
      </c>
      <c r="E45" s="346" t="n">
        <f aca="false">+H40</f>
        <v>0</v>
      </c>
      <c r="F45" s="346"/>
      <c r="G45" s="345" t="s">
        <v>225</v>
      </c>
      <c r="H45" s="346" t="n">
        <f aca="false">PRODUCT(E45,C45)</f>
        <v>0</v>
      </c>
      <c r="I45" s="346"/>
      <c r="L45" s="351" t="str">
        <f aca="false">IF(C45=0,"Inserire Valore aliquota","")</f>
        <v>Inserire Valore aliquota</v>
      </c>
      <c r="AC45" s="352" t="s">
        <v>226</v>
      </c>
    </row>
    <row r="46" customFormat="false" ht="8.2" hidden="false" customHeight="true" outlineLevel="0" collapsed="false"/>
    <row r="47" customFormat="false" ht="13.2" hidden="false" customHeight="false" outlineLevel="0" collapsed="false">
      <c r="B47" s="349" t="s">
        <v>227</v>
      </c>
      <c r="C47" s="349"/>
      <c r="D47" s="349"/>
      <c r="E47" s="349"/>
      <c r="F47" s="349"/>
      <c r="G47" s="349"/>
      <c r="H47" s="349"/>
      <c r="I47" s="328"/>
      <c r="J47" s="328"/>
      <c r="K47" s="307"/>
      <c r="L47" s="307"/>
      <c r="N47" s="328"/>
      <c r="O47" s="328"/>
    </row>
    <row r="48" customFormat="false" ht="13.8" hidden="false" customHeight="false" outlineLevel="0" collapsed="false">
      <c r="B48" s="353" t="s">
        <v>228</v>
      </c>
      <c r="C48" s="354" t="n">
        <v>0</v>
      </c>
      <c r="D48" s="354"/>
      <c r="E48" s="355" t="n">
        <v>0.333333333333333</v>
      </c>
      <c r="F48" s="356" t="n">
        <v>0.05</v>
      </c>
      <c r="G48" s="357" t="s">
        <v>225</v>
      </c>
      <c r="H48" s="346" t="n">
        <f aca="false">PRODUCT(C48,E48,F48)</f>
        <v>0</v>
      </c>
      <c r="I48" s="346"/>
      <c r="L48" s="351" t="str">
        <f aca="false">IF(C48=0,"Inserire Valore CME","")</f>
        <v>Inserire Valore CME</v>
      </c>
      <c r="N48" s="1" t="s">
        <v>229</v>
      </c>
      <c r="AC48" s="352" t="s">
        <v>226</v>
      </c>
    </row>
    <row r="49" customFormat="false" ht="8.2" hidden="false" customHeight="true" outlineLevel="0" collapsed="false"/>
    <row r="50" customFormat="false" ht="12.75" hidden="false" customHeight="true" outlineLevel="0" collapsed="false">
      <c r="B50" s="349" t="s">
        <v>230</v>
      </c>
      <c r="C50" s="349"/>
      <c r="D50" s="349"/>
      <c r="E50" s="349"/>
      <c r="F50" s="349"/>
      <c r="G50" s="349"/>
      <c r="H50" s="349"/>
    </row>
    <row r="51" customFormat="false" ht="12.75" hidden="false" customHeight="true" outlineLevel="0" collapsed="false">
      <c r="B51" s="353" t="s">
        <v>228</v>
      </c>
      <c r="C51" s="354" t="n">
        <v>0</v>
      </c>
      <c r="D51" s="354"/>
      <c r="E51" s="355"/>
      <c r="F51" s="350"/>
      <c r="G51" s="357" t="s">
        <v>225</v>
      </c>
      <c r="H51" s="346" t="n">
        <f aca="false">PRODUCT(C51,E51,F51)</f>
        <v>0</v>
      </c>
      <c r="I51" s="346"/>
      <c r="L51" s="351" t="str">
        <f aca="false">IF(C51=0,"Inserire Valore CME","")</f>
        <v>Inserire Valore CME</v>
      </c>
      <c r="N51" s="1" t="s">
        <v>229</v>
      </c>
      <c r="AC51" s="352" t="s">
        <v>226</v>
      </c>
    </row>
    <row r="52" customFormat="false" ht="8.2" hidden="false" customHeight="true" outlineLevel="0" collapsed="false"/>
    <row r="53" customFormat="false" ht="12.75" hidden="false" customHeight="true" outlineLevel="0" collapsed="false">
      <c r="B53" s="349" t="s">
        <v>231</v>
      </c>
      <c r="C53" s="349"/>
      <c r="D53" s="349"/>
      <c r="E53" s="349"/>
      <c r="F53" s="349"/>
      <c r="G53" s="349"/>
      <c r="H53" s="349"/>
    </row>
    <row r="54" customFormat="false" ht="12.75" hidden="false" customHeight="true" outlineLevel="0" collapsed="false">
      <c r="B54" s="358" t="s">
        <v>232</v>
      </c>
      <c r="C54" s="328"/>
      <c r="D54" s="328"/>
      <c r="E54" s="328"/>
      <c r="F54" s="328"/>
      <c r="G54" s="328"/>
      <c r="H54" s="328"/>
      <c r="L54" s="359" t="str">
        <f aca="false">IF(C55=0,"Inserire Valore sviluppo lineare della veranda","")</f>
        <v>Inserire Valore sviluppo lineare della veranda</v>
      </c>
      <c r="AC54" s="360" t="s">
        <v>226</v>
      </c>
    </row>
    <row r="55" customFormat="false" ht="12.75" hidden="false" customHeight="true" outlineLevel="0" collapsed="false">
      <c r="B55" s="358"/>
      <c r="C55" s="361" t="n">
        <v>0</v>
      </c>
      <c r="D55" s="362" t="s">
        <v>233</v>
      </c>
      <c r="E55" s="363" t="n">
        <v>516.46</v>
      </c>
      <c r="F55" s="356" t="n">
        <v>0.05</v>
      </c>
      <c r="G55" s="357" t="s">
        <v>225</v>
      </c>
      <c r="H55" s="346" t="n">
        <f aca="false">C55*E55*F55</f>
        <v>0</v>
      </c>
      <c r="I55" s="346"/>
      <c r="L55" s="359"/>
      <c r="M55" s="364"/>
      <c r="N55" s="364"/>
      <c r="O55" s="364"/>
      <c r="P55" s="364"/>
      <c r="Q55" s="364"/>
      <c r="R55" s="364"/>
      <c r="S55" s="364"/>
      <c r="T55" s="364"/>
      <c r="U55" s="364"/>
      <c r="V55" s="364"/>
      <c r="W55" s="364"/>
      <c r="X55" s="364"/>
      <c r="Y55" s="364"/>
      <c r="Z55" s="364"/>
      <c r="AA55" s="364"/>
      <c r="AB55" s="364"/>
      <c r="AC55" s="360"/>
    </row>
    <row r="56" customFormat="false" ht="9.9" hidden="false" customHeight="true" outlineLevel="0" collapsed="false">
      <c r="L56" s="359"/>
      <c r="M56" s="364"/>
      <c r="N56" s="364"/>
      <c r="O56" s="364"/>
      <c r="P56" s="364"/>
      <c r="Q56" s="364"/>
      <c r="R56" s="364"/>
      <c r="S56" s="364"/>
      <c r="T56" s="364"/>
      <c r="U56" s="364"/>
      <c r="V56" s="364"/>
      <c r="W56" s="364"/>
      <c r="X56" s="364"/>
      <c r="Y56" s="364"/>
      <c r="Z56" s="364"/>
      <c r="AA56" s="364"/>
      <c r="AB56" s="364"/>
      <c r="AC56" s="360"/>
    </row>
    <row r="57" customFormat="false" ht="13.2" hidden="false" customHeight="false" outlineLevel="0" collapsed="false">
      <c r="B57" s="365" t="s">
        <v>234</v>
      </c>
      <c r="C57" s="365"/>
      <c r="D57" s="365"/>
      <c r="E57" s="365"/>
      <c r="F57" s="365"/>
      <c r="G57" s="365"/>
      <c r="H57" s="366" t="n">
        <f aca="false">+H45+H48+H51+H55</f>
        <v>0</v>
      </c>
      <c r="I57" s="366"/>
      <c r="J57" s="366"/>
      <c r="K57" s="367"/>
      <c r="L57" s="367"/>
      <c r="O57" s="1" t="n">
        <v>1</v>
      </c>
    </row>
    <row r="58" customFormat="false" ht="12" hidden="false" customHeight="true" outlineLevel="0" collapsed="false">
      <c r="O58" s="1" t="n">
        <v>2</v>
      </c>
    </row>
    <row r="59" customFormat="false" ht="24.9" hidden="false" customHeight="true" outlineLevel="0" collapsed="false">
      <c r="B59" s="368" t="s">
        <v>235</v>
      </c>
      <c r="C59" s="368"/>
      <c r="D59" s="368"/>
      <c r="E59" s="368"/>
      <c r="F59" s="369" t="s">
        <v>236</v>
      </c>
      <c r="G59" s="370" t="s">
        <v>237</v>
      </c>
      <c r="H59" s="371" t="s">
        <v>17</v>
      </c>
      <c r="I59" s="372" t="n">
        <f aca="false">(H22+H57)*G59</f>
        <v>0</v>
      </c>
      <c r="J59" s="372"/>
      <c r="O59" s="307" t="n">
        <v>0.5</v>
      </c>
      <c r="AC59" s="352" t="s">
        <v>226</v>
      </c>
    </row>
    <row r="60" customFormat="false" ht="6" hidden="false" customHeight="true" outlineLevel="0" collapsed="false"/>
    <row r="61" s="67" customFormat="true" ht="24.9" hidden="false" customHeight="true" outlineLevel="0" collapsed="false">
      <c r="B61" s="373" t="s">
        <v>238</v>
      </c>
      <c r="C61" s="373"/>
      <c r="D61" s="373"/>
      <c r="E61" s="373"/>
      <c r="F61" s="373"/>
      <c r="G61" s="374"/>
      <c r="H61" s="375" t="n">
        <v>0</v>
      </c>
      <c r="I61" s="375"/>
      <c r="J61" s="375"/>
    </row>
    <row r="62" customFormat="false" ht="13.2" hidden="false" customHeight="true" outlineLevel="0" collapsed="false">
      <c r="A62" s="376"/>
      <c r="B62" s="376" t="s">
        <v>239</v>
      </c>
      <c r="C62" s="376"/>
      <c r="D62" s="376"/>
      <c r="G62" s="314" t="s">
        <v>240</v>
      </c>
      <c r="H62" s="314"/>
      <c r="I62" s="314"/>
      <c r="J62" s="314"/>
      <c r="K62" s="314"/>
    </row>
    <row r="63" customFormat="false" ht="9.9" hidden="false" customHeight="true" outlineLevel="0" collapsed="false">
      <c r="B63" s="376"/>
      <c r="C63" s="376"/>
      <c r="D63" s="376"/>
      <c r="G63" s="314"/>
      <c r="H63" s="314"/>
      <c r="I63" s="314"/>
      <c r="J63" s="314"/>
    </row>
    <row r="64" customFormat="false" ht="15" hidden="false" customHeight="true" outlineLevel="0" collapsed="false">
      <c r="B64" s="377" t="s">
        <v>241</v>
      </c>
      <c r="C64" s="377"/>
      <c r="D64" s="377"/>
      <c r="E64" s="377"/>
      <c r="F64" s="377"/>
      <c r="G64" s="377"/>
      <c r="H64" s="377"/>
      <c r="I64" s="377"/>
      <c r="J64" s="377"/>
      <c r="K64" s="378"/>
      <c r="L64" s="378"/>
    </row>
    <row r="65" customFormat="false" ht="15" hidden="false" customHeight="true" outlineLevel="0" collapsed="false">
      <c r="B65" s="377"/>
      <c r="C65" s="377"/>
      <c r="D65" s="377"/>
      <c r="E65" s="377"/>
      <c r="F65" s="377"/>
      <c r="G65" s="377"/>
      <c r="H65" s="377"/>
      <c r="I65" s="377"/>
      <c r="J65" s="377"/>
      <c r="K65" s="378"/>
      <c r="L65" s="378"/>
    </row>
  </sheetData>
  <sheetProtection sheet="true" password="c75e" objects="true" scenarios="true"/>
  <mergeCells count="51">
    <mergeCell ref="AC5:AC10"/>
    <mergeCell ref="D6:G6"/>
    <mergeCell ref="D7:G7"/>
    <mergeCell ref="B8:J9"/>
    <mergeCell ref="B10:J10"/>
    <mergeCell ref="B11:J11"/>
    <mergeCell ref="C12:D12"/>
    <mergeCell ref="E12:F12"/>
    <mergeCell ref="G12:J12"/>
    <mergeCell ref="AC13:AC22"/>
    <mergeCell ref="C14:J17"/>
    <mergeCell ref="B18:J18"/>
    <mergeCell ref="H20:J20"/>
    <mergeCell ref="H21:J21"/>
    <mergeCell ref="B22:G22"/>
    <mergeCell ref="H22:J22"/>
    <mergeCell ref="B24:J24"/>
    <mergeCell ref="B25:J25"/>
    <mergeCell ref="AC25:AC42"/>
    <mergeCell ref="B27:G27"/>
    <mergeCell ref="B29:D29"/>
    <mergeCell ref="B33:E33"/>
    <mergeCell ref="D34:E34"/>
    <mergeCell ref="F34:G35"/>
    <mergeCell ref="B37:E37"/>
    <mergeCell ref="F37:G37"/>
    <mergeCell ref="B39:D39"/>
    <mergeCell ref="B40:C40"/>
    <mergeCell ref="H40:I40"/>
    <mergeCell ref="B42:J42"/>
    <mergeCell ref="B44:G44"/>
    <mergeCell ref="E45:F45"/>
    <mergeCell ref="H45:I45"/>
    <mergeCell ref="B47:H47"/>
    <mergeCell ref="C48:D48"/>
    <mergeCell ref="H48:I48"/>
    <mergeCell ref="B50:H50"/>
    <mergeCell ref="C51:D51"/>
    <mergeCell ref="H51:I51"/>
    <mergeCell ref="B53:H53"/>
    <mergeCell ref="B54:B55"/>
    <mergeCell ref="L54:L56"/>
    <mergeCell ref="AC54:AC56"/>
    <mergeCell ref="H55:I55"/>
    <mergeCell ref="B57:G57"/>
    <mergeCell ref="H57:J57"/>
    <mergeCell ref="B59:E59"/>
    <mergeCell ref="I59:J59"/>
    <mergeCell ref="B61:F61"/>
    <mergeCell ref="H61:J61"/>
    <mergeCell ref="B64:J65"/>
  </mergeCells>
  <conditionalFormatting sqref="L45 L48 AB51:AB54 L51:L53">
    <cfRule type="expression" priority="2" aboveAverage="0" equalAverage="0" bottom="0" percent="0" rank="0" text="" dxfId="110">
      <formula>L45="Inserire Valore"</formula>
    </cfRule>
  </conditionalFormatting>
  <dataValidations count="1">
    <dataValidation allowBlank="true" errorStyle="stop" operator="between" showDropDown="false" showErrorMessage="true" showInputMessage="true" sqref="G59" type="list">
      <formula1>$O$57:$O$59</formula1>
      <formula2>0</formula2>
    </dataValidation>
  </dataValidations>
  <hyperlinks>
    <hyperlink ref="AC2" r:id="rId2" display="Regolamento Comunale in materia di disciplina del Contributo di Costruzione"/>
  </hyperlinks>
  <printOptions headings="false" gridLines="false" gridLinesSet="true" horizontalCentered="true" verticalCentered="false"/>
  <pageMargins left="0.590277777777778" right="0.590277777777778" top="0.39375" bottom="0.39375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390625" defaultRowHeight="13.2" zeroHeight="false" outlineLevelRow="0" outlineLevelCol="0"/>
  <cols>
    <col collapsed="false" customWidth="true" hidden="true" outlineLevel="0" max="1" min="1" style="283" width="11.11"/>
    <col collapsed="false" customWidth="true" hidden="false" outlineLevel="0" max="2" min="2" style="283" width="11.11"/>
    <col collapsed="false" customWidth="false" hidden="false" outlineLevel="0" max="3" min="3" style="281" width="9"/>
    <col collapsed="false" customWidth="true" hidden="false" outlineLevel="0" max="6" min="5" style="1" width="3.57"/>
    <col collapsed="false" customWidth="true" hidden="false" outlineLevel="0" max="9" min="8" style="1" width="5.66"/>
  </cols>
  <sheetData>
    <row r="1" customFormat="false" ht="13.2" hidden="false" customHeight="false" outlineLevel="0" collapsed="false">
      <c r="J1" s="1"/>
      <c r="K1" s="1"/>
      <c r="L1" s="1"/>
      <c r="M1" s="1"/>
    </row>
    <row r="2" customFormat="false" ht="12.75" hidden="false" customHeight="true" outlineLevel="0" collapsed="false">
      <c r="A2" s="379" t="s">
        <v>242</v>
      </c>
      <c r="B2" s="379" t="s">
        <v>242</v>
      </c>
      <c r="C2" s="380" t="s">
        <v>243</v>
      </c>
      <c r="D2" s="380"/>
      <c r="J2" s="1"/>
      <c r="K2" s="381" t="s">
        <v>244</v>
      </c>
      <c r="L2" s="381" t="s">
        <v>245</v>
      </c>
      <c r="M2" s="381"/>
    </row>
    <row r="3" customFormat="false" ht="12.75" hidden="false" customHeight="true" outlineLevel="0" collapsed="false">
      <c r="A3" s="379"/>
      <c r="B3" s="379"/>
      <c r="C3" s="380"/>
      <c r="D3" s="380"/>
      <c r="J3" s="1"/>
      <c r="K3" s="381"/>
      <c r="L3" s="381"/>
      <c r="M3" s="381"/>
    </row>
    <row r="4" customFormat="false" ht="13.2" hidden="false" customHeight="false" outlineLevel="0" collapsed="false">
      <c r="A4" s="336" t="n">
        <v>1</v>
      </c>
      <c r="B4" s="336" t="s">
        <v>204</v>
      </c>
      <c r="C4" s="273" t="s">
        <v>246</v>
      </c>
      <c r="D4" s="273"/>
      <c r="K4" s="138" t="s">
        <v>247</v>
      </c>
      <c r="L4" s="138" t="s">
        <v>248</v>
      </c>
      <c r="M4" s="382" t="n">
        <v>0.05</v>
      </c>
    </row>
    <row r="5" customFormat="false" ht="13.2" hidden="false" customHeight="false" outlineLevel="0" collapsed="false">
      <c r="A5" s="336" t="n">
        <v>2</v>
      </c>
      <c r="B5" s="336" t="s">
        <v>205</v>
      </c>
      <c r="C5" s="383" t="n">
        <v>0.05</v>
      </c>
      <c r="D5" s="383"/>
      <c r="K5" s="138" t="s">
        <v>249</v>
      </c>
      <c r="L5" s="138" t="s">
        <v>250</v>
      </c>
      <c r="M5" s="382" t="n">
        <v>0.06</v>
      </c>
    </row>
    <row r="6" customFormat="false" ht="13.2" hidden="false" customHeight="false" outlineLevel="0" collapsed="false">
      <c r="A6" s="336" t="n">
        <v>3</v>
      </c>
      <c r="B6" s="336" t="s">
        <v>206</v>
      </c>
      <c r="C6" s="383" t="n">
        <v>0.1</v>
      </c>
      <c r="D6" s="383"/>
      <c r="K6" s="138" t="s">
        <v>251</v>
      </c>
      <c r="L6" s="138" t="s">
        <v>252</v>
      </c>
      <c r="M6" s="382" t="n">
        <v>0.08</v>
      </c>
    </row>
    <row r="7" customFormat="false" ht="13.2" hidden="false" customHeight="false" outlineLevel="0" collapsed="false">
      <c r="A7" s="336" t="n">
        <v>4</v>
      </c>
      <c r="B7" s="336" t="s">
        <v>208</v>
      </c>
      <c r="C7" s="383" t="n">
        <v>0.15</v>
      </c>
      <c r="D7" s="383"/>
      <c r="K7" s="138" t="s">
        <v>253</v>
      </c>
      <c r="L7" s="138" t="s">
        <v>254</v>
      </c>
      <c r="M7" s="382" t="n">
        <v>0.12</v>
      </c>
    </row>
    <row r="8" customFormat="false" ht="13.2" hidden="false" customHeight="false" outlineLevel="0" collapsed="false">
      <c r="A8" s="336" t="n">
        <v>5</v>
      </c>
      <c r="B8" s="336" t="s">
        <v>209</v>
      </c>
      <c r="C8" s="383" t="n">
        <v>0.2</v>
      </c>
      <c r="D8" s="383"/>
    </row>
    <row r="9" customFormat="false" ht="12.8" hidden="false" customHeight="false" outlineLevel="0" collapsed="false">
      <c r="A9" s="336" t="n">
        <v>6</v>
      </c>
      <c r="B9" s="336" t="s">
        <v>211</v>
      </c>
      <c r="C9" s="383" t="n">
        <v>0.25</v>
      </c>
      <c r="D9" s="383"/>
      <c r="G9" s="384" t="s">
        <v>255</v>
      </c>
      <c r="H9" s="385" t="s">
        <v>256</v>
      </c>
      <c r="I9" s="138" t="s">
        <v>248</v>
      </c>
      <c r="J9" s="386" t="s">
        <v>257</v>
      </c>
      <c r="K9" s="387" t="n">
        <v>5</v>
      </c>
      <c r="L9" s="388" t="s">
        <v>258</v>
      </c>
      <c r="M9" s="387" t="n">
        <v>5</v>
      </c>
    </row>
    <row r="10" customFormat="false" ht="13.2" hidden="false" customHeight="false" outlineLevel="0" collapsed="false">
      <c r="A10" s="336" t="n">
        <v>7</v>
      </c>
      <c r="B10" s="336" t="s">
        <v>216</v>
      </c>
      <c r="C10" s="383" t="n">
        <v>0.3</v>
      </c>
      <c r="D10" s="383"/>
      <c r="G10" s="384"/>
      <c r="H10" s="385"/>
      <c r="I10" s="138" t="s">
        <v>250</v>
      </c>
      <c r="J10" s="386"/>
      <c r="K10" s="387" t="n">
        <v>5.94</v>
      </c>
      <c r="L10" s="388"/>
      <c r="M10" s="387" t="n">
        <v>5.4</v>
      </c>
    </row>
    <row r="11" customFormat="false" ht="13.2" hidden="false" customHeight="false" outlineLevel="0" collapsed="false">
      <c r="A11" s="336" t="n">
        <v>8</v>
      </c>
      <c r="B11" s="336" t="s">
        <v>217</v>
      </c>
      <c r="C11" s="383" t="n">
        <v>0.35</v>
      </c>
      <c r="D11" s="383"/>
      <c r="G11" s="384"/>
      <c r="H11" s="385"/>
      <c r="I11" s="138" t="s">
        <v>252</v>
      </c>
      <c r="J11" s="386"/>
      <c r="K11" s="387" t="n">
        <v>7.92</v>
      </c>
      <c r="L11" s="388"/>
      <c r="M11" s="387" t="n">
        <v>7.2</v>
      </c>
    </row>
    <row r="12" customFormat="false" ht="13.2" hidden="false" customHeight="false" outlineLevel="0" collapsed="false">
      <c r="A12" s="336" t="n">
        <v>9</v>
      </c>
      <c r="B12" s="336" t="s">
        <v>219</v>
      </c>
      <c r="C12" s="383" t="n">
        <v>0.4</v>
      </c>
      <c r="D12" s="383"/>
      <c r="G12" s="384"/>
      <c r="H12" s="385"/>
      <c r="I12" s="138" t="s">
        <v>254</v>
      </c>
      <c r="J12" s="386"/>
      <c r="K12" s="387" t="n">
        <v>11.88</v>
      </c>
      <c r="L12" s="388"/>
      <c r="M12" s="387" t="n">
        <v>10.8</v>
      </c>
    </row>
    <row r="13" customFormat="false" ht="13.2" hidden="false" customHeight="false" outlineLevel="0" collapsed="false">
      <c r="A13" s="336" t="n">
        <v>10</v>
      </c>
      <c r="B13" s="336" t="s">
        <v>220</v>
      </c>
      <c r="C13" s="383" t="n">
        <v>0.45</v>
      </c>
      <c r="D13" s="383"/>
      <c r="G13" s="384"/>
      <c r="H13" s="385"/>
      <c r="I13" s="389"/>
      <c r="J13" s="386"/>
      <c r="K13" s="390"/>
      <c r="L13" s="388"/>
      <c r="M13" s="390"/>
    </row>
    <row r="14" customFormat="false" ht="13.2" hidden="false" customHeight="false" outlineLevel="0" collapsed="false">
      <c r="A14" s="336" t="n">
        <v>11</v>
      </c>
      <c r="B14" s="336" t="s">
        <v>222</v>
      </c>
      <c r="C14" s="383" t="n">
        <v>0.5</v>
      </c>
      <c r="D14" s="383"/>
      <c r="G14" s="384"/>
      <c r="H14" s="391" t="s">
        <v>259</v>
      </c>
      <c r="I14" s="138" t="s">
        <v>248</v>
      </c>
      <c r="J14" s="386"/>
      <c r="K14" s="392" t="n">
        <v>5.5</v>
      </c>
      <c r="L14" s="388"/>
      <c r="M14" s="392" t="n">
        <v>5</v>
      </c>
    </row>
    <row r="15" customFormat="false" ht="13.2" hidden="false" customHeight="false" outlineLevel="0" collapsed="false">
      <c r="A15" s="141"/>
      <c r="B15" s="141"/>
      <c r="C15" s="393"/>
      <c r="D15" s="393"/>
      <c r="G15" s="384"/>
      <c r="H15" s="391"/>
      <c r="I15" s="138" t="s">
        <v>250</v>
      </c>
      <c r="J15" s="386"/>
      <c r="K15" s="392" t="n">
        <v>6.6</v>
      </c>
      <c r="L15" s="388"/>
      <c r="M15" s="392" t="n">
        <v>6</v>
      </c>
    </row>
    <row r="16" customFormat="false" ht="13.2" hidden="false" customHeight="false" outlineLevel="0" collapsed="false">
      <c r="A16" s="174" t="s">
        <v>260</v>
      </c>
      <c r="B16" s="174"/>
      <c r="C16" s="174"/>
      <c r="D16" s="174"/>
      <c r="G16" s="384"/>
      <c r="H16" s="391"/>
      <c r="I16" s="138" t="s">
        <v>252</v>
      </c>
      <c r="J16" s="386"/>
      <c r="K16" s="392" t="n">
        <v>8.8</v>
      </c>
      <c r="L16" s="388"/>
      <c r="M16" s="392" t="n">
        <v>8</v>
      </c>
    </row>
    <row r="17" customFormat="false" ht="12.75" hidden="false" customHeight="true" outlineLevel="0" collapsed="false">
      <c r="A17" s="139"/>
      <c r="B17" s="139"/>
      <c r="C17" s="139"/>
      <c r="D17" s="139"/>
      <c r="G17" s="384"/>
      <c r="H17" s="391"/>
      <c r="I17" s="138" t="s">
        <v>254</v>
      </c>
      <c r="J17" s="386"/>
      <c r="K17" s="392" t="n">
        <v>12</v>
      </c>
      <c r="L17" s="388"/>
      <c r="M17" s="392" t="n">
        <v>12</v>
      </c>
    </row>
    <row r="18" customFormat="false" ht="13.2" hidden="false" customHeight="false" outlineLevel="0" collapsed="false">
      <c r="A18" s="283" t="n">
        <v>1</v>
      </c>
      <c r="B18" s="283" t="s">
        <v>204</v>
      </c>
      <c r="C18" s="281" t="n">
        <f aca="false">+D18</f>
        <v>483.85</v>
      </c>
      <c r="D18" s="394" t="n">
        <v>483.85</v>
      </c>
      <c r="G18" s="384"/>
      <c r="H18" s="391"/>
      <c r="J18" s="386"/>
      <c r="K18" s="239"/>
      <c r="L18" s="388"/>
      <c r="M18" s="239"/>
    </row>
    <row r="19" customFormat="false" ht="13.2" hidden="false" customHeight="false" outlineLevel="0" collapsed="false">
      <c r="A19" s="283" t="n">
        <v>2</v>
      </c>
      <c r="B19" s="283" t="s">
        <v>205</v>
      </c>
      <c r="C19" s="281" t="n">
        <f aca="false">+D18*1.05</f>
        <v>508.0425</v>
      </c>
      <c r="G19" s="395"/>
      <c r="H19" s="396"/>
      <c r="I19" s="135"/>
      <c r="J19" s="397"/>
      <c r="K19" s="398"/>
      <c r="L19" s="397"/>
      <c r="M19" s="399"/>
    </row>
    <row r="20" customFormat="false" ht="13.2" hidden="false" customHeight="false" outlineLevel="0" collapsed="false">
      <c r="A20" s="283" t="n">
        <v>3</v>
      </c>
      <c r="B20" s="283" t="s">
        <v>206</v>
      </c>
      <c r="C20" s="281" t="n">
        <f aca="false">+D18*1.1</f>
        <v>532.235</v>
      </c>
      <c r="G20" s="400"/>
      <c r="I20" s="394"/>
      <c r="M20" s="281"/>
    </row>
    <row r="21" customFormat="false" ht="13.2" hidden="false" customHeight="false" outlineLevel="0" collapsed="false">
      <c r="A21" s="283" t="n">
        <v>4</v>
      </c>
      <c r="B21" s="283" t="s">
        <v>208</v>
      </c>
      <c r="C21" s="281" t="n">
        <f aca="false">+D18*1.15</f>
        <v>556.4275</v>
      </c>
      <c r="I21" s="394"/>
      <c r="M21" s="281"/>
    </row>
    <row r="22" customFormat="false" ht="13.2" hidden="false" customHeight="false" outlineLevel="0" collapsed="false">
      <c r="A22" s="283" t="n">
        <v>5</v>
      </c>
      <c r="B22" s="283" t="s">
        <v>209</v>
      </c>
      <c r="C22" s="281" t="n">
        <f aca="false">+D18*1.2</f>
        <v>580.62</v>
      </c>
      <c r="G22" s="384" t="s">
        <v>261</v>
      </c>
      <c r="H22" s="385" t="s">
        <v>256</v>
      </c>
      <c r="I22" s="138" t="s">
        <v>248</v>
      </c>
      <c r="J22" s="386" t="s">
        <v>257</v>
      </c>
      <c r="K22" s="387" t="n">
        <v>5.44</v>
      </c>
      <c r="L22" s="388" t="s">
        <v>258</v>
      </c>
      <c r="M22" s="387" t="n">
        <v>5</v>
      </c>
    </row>
    <row r="23" customFormat="false" ht="13.2" hidden="false" customHeight="false" outlineLevel="0" collapsed="false">
      <c r="A23" s="283" t="n">
        <v>6</v>
      </c>
      <c r="B23" s="283" t="s">
        <v>211</v>
      </c>
      <c r="C23" s="281" t="n">
        <f aca="false">+D18*1.25</f>
        <v>604.8125</v>
      </c>
      <c r="G23" s="384"/>
      <c r="H23" s="385"/>
      <c r="I23" s="138" t="s">
        <v>250</v>
      </c>
      <c r="J23" s="386"/>
      <c r="K23" s="387" t="n">
        <v>6.53</v>
      </c>
      <c r="L23" s="388"/>
      <c r="M23" s="387" t="n">
        <v>5.94</v>
      </c>
    </row>
    <row r="24" customFormat="false" ht="13.2" hidden="false" customHeight="false" outlineLevel="0" collapsed="false">
      <c r="A24" s="283" t="n">
        <v>7</v>
      </c>
      <c r="B24" s="283" t="s">
        <v>216</v>
      </c>
      <c r="C24" s="281" t="n">
        <f aca="false">+D18*1.3</f>
        <v>629.005</v>
      </c>
      <c r="G24" s="384"/>
      <c r="H24" s="385"/>
      <c r="I24" s="138" t="s">
        <v>252</v>
      </c>
      <c r="J24" s="386"/>
      <c r="K24" s="387" t="n">
        <v>8.71</v>
      </c>
      <c r="L24" s="388"/>
      <c r="M24" s="387" t="n">
        <v>7.92</v>
      </c>
    </row>
    <row r="25" customFormat="false" ht="13.2" hidden="false" customHeight="false" outlineLevel="0" collapsed="false">
      <c r="A25" s="283" t="n">
        <v>8</v>
      </c>
      <c r="B25" s="283" t="s">
        <v>217</v>
      </c>
      <c r="C25" s="281" t="n">
        <f aca="false">+D18*1.35</f>
        <v>653.1975</v>
      </c>
      <c r="G25" s="384"/>
      <c r="H25" s="385"/>
      <c r="I25" s="138" t="s">
        <v>254</v>
      </c>
      <c r="J25" s="386"/>
      <c r="K25" s="387" t="n">
        <v>12</v>
      </c>
      <c r="L25" s="388"/>
      <c r="M25" s="387" t="n">
        <v>11.88</v>
      </c>
    </row>
    <row r="26" customFormat="false" ht="13.2" hidden="false" customHeight="false" outlineLevel="0" collapsed="false">
      <c r="A26" s="283" t="n">
        <v>9</v>
      </c>
      <c r="B26" s="283" t="s">
        <v>219</v>
      </c>
      <c r="C26" s="281" t="n">
        <f aca="false">+D18*1.4</f>
        <v>677.39</v>
      </c>
      <c r="G26" s="384"/>
      <c r="H26" s="385"/>
      <c r="I26" s="389"/>
      <c r="J26" s="386"/>
      <c r="K26" s="390"/>
      <c r="L26" s="388"/>
      <c r="M26" s="390"/>
    </row>
    <row r="27" customFormat="false" ht="13.2" hidden="false" customHeight="false" outlineLevel="0" collapsed="false">
      <c r="A27" s="283" t="n">
        <v>10</v>
      </c>
      <c r="B27" s="283" t="s">
        <v>220</v>
      </c>
      <c r="C27" s="281" t="n">
        <f aca="false">+D18*1.45</f>
        <v>701.5825</v>
      </c>
      <c r="G27" s="384"/>
      <c r="H27" s="391" t="s">
        <v>259</v>
      </c>
      <c r="I27" s="138" t="s">
        <v>248</v>
      </c>
      <c r="J27" s="386"/>
      <c r="K27" s="392" t="n">
        <v>6.05</v>
      </c>
      <c r="L27" s="388"/>
      <c r="M27" s="392" t="n">
        <v>5.5</v>
      </c>
    </row>
    <row r="28" customFormat="false" ht="13.2" hidden="false" customHeight="false" outlineLevel="0" collapsed="false">
      <c r="A28" s="283" t="n">
        <v>11</v>
      </c>
      <c r="B28" s="283" t="s">
        <v>222</v>
      </c>
      <c r="C28" s="281" t="n">
        <f aca="false">+D18*1.5</f>
        <v>725.775</v>
      </c>
      <c r="G28" s="384"/>
      <c r="H28" s="391"/>
      <c r="I28" s="138" t="s">
        <v>250</v>
      </c>
      <c r="J28" s="386"/>
      <c r="K28" s="392" t="n">
        <v>7.26</v>
      </c>
      <c r="L28" s="388"/>
      <c r="M28" s="392" t="n">
        <v>6.6</v>
      </c>
    </row>
    <row r="29" customFormat="false" ht="13.2" hidden="false" customHeight="false" outlineLevel="0" collapsed="false">
      <c r="G29" s="384"/>
      <c r="H29" s="391"/>
      <c r="I29" s="138" t="s">
        <v>252</v>
      </c>
      <c r="J29" s="386"/>
      <c r="K29" s="392" t="n">
        <v>9.68</v>
      </c>
      <c r="L29" s="388"/>
      <c r="M29" s="392" t="n">
        <v>8.8</v>
      </c>
    </row>
    <row r="30" customFormat="false" ht="13.2" hidden="false" customHeight="false" outlineLevel="0" collapsed="false">
      <c r="G30" s="384"/>
      <c r="H30" s="391"/>
      <c r="I30" s="138" t="s">
        <v>254</v>
      </c>
      <c r="J30" s="386"/>
      <c r="K30" s="392" t="n">
        <v>12</v>
      </c>
      <c r="L30" s="388"/>
      <c r="M30" s="392" t="n">
        <v>12</v>
      </c>
    </row>
    <row r="31" customFormat="false" ht="13.2" hidden="false" customHeight="false" outlineLevel="0" collapsed="false">
      <c r="G31" s="384"/>
      <c r="H31" s="391"/>
      <c r="I31" s="239"/>
      <c r="J31" s="386"/>
      <c r="K31" s="239"/>
      <c r="L31" s="388"/>
      <c r="M31" s="239"/>
    </row>
  </sheetData>
  <sheetProtection sheet="true" password="c75e" objects="true" scenarios="true"/>
  <mergeCells count="27">
    <mergeCell ref="A2:A3"/>
    <mergeCell ref="B2:B3"/>
    <mergeCell ref="C2:D3"/>
    <mergeCell ref="K2:K3"/>
    <mergeCell ref="L2:M3"/>
    <mergeCell ref="C4:D4"/>
    <mergeCell ref="C5:D5"/>
    <mergeCell ref="C6:D6"/>
    <mergeCell ref="C7:D7"/>
    <mergeCell ref="C8:D8"/>
    <mergeCell ref="C9:D9"/>
    <mergeCell ref="G9:G18"/>
    <mergeCell ref="H9:H13"/>
    <mergeCell ref="J9:J18"/>
    <mergeCell ref="L9:L18"/>
    <mergeCell ref="C10:D10"/>
    <mergeCell ref="C11:D11"/>
    <mergeCell ref="C12:D12"/>
    <mergeCell ref="C13:D13"/>
    <mergeCell ref="C14:D14"/>
    <mergeCell ref="H14:H18"/>
    <mergeCell ref="A16:D16"/>
    <mergeCell ref="G22:G31"/>
    <mergeCell ref="H22:H26"/>
    <mergeCell ref="J22:J31"/>
    <mergeCell ref="L22:L31"/>
    <mergeCell ref="H27:H31"/>
  </mergeCells>
  <printOptions headings="false" gridLines="false" gridLinesSet="true" horizontalCentered="false" verticalCentered="false"/>
  <pageMargins left="0.39375" right="0.393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7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390625" defaultRowHeight="13.2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.01"/>
    <col collapsed="false" customWidth="true" hidden="false" outlineLevel="0" max="3" min="3" style="401" width="19.72"/>
    <col collapsed="false" customWidth="true" hidden="false" outlineLevel="0" max="4" min="4" style="3" width="20.7"/>
    <col collapsed="false" customWidth="true" hidden="false" outlineLevel="0" max="5" min="5" style="3" width="20.45"/>
    <col collapsed="false" customWidth="true" hidden="false" outlineLevel="0" max="6" min="6" style="3" width="18.34"/>
    <col collapsed="false" customWidth="true" hidden="false" outlineLevel="0" max="7" min="7" style="3" width="16.89"/>
  </cols>
  <sheetData>
    <row r="2" customFormat="false" ht="55.5" hidden="false" customHeight="true" outlineLevel="0" collapsed="false">
      <c r="B2" s="402" t="s">
        <v>262</v>
      </c>
      <c r="C2" s="402"/>
      <c r="D2" s="402"/>
      <c r="E2" s="402"/>
      <c r="F2" s="402"/>
      <c r="G2" s="402"/>
    </row>
    <row r="3" customFormat="false" ht="21.75" hidden="false" customHeight="true" outlineLevel="0" collapsed="false">
      <c r="B3" s="403" t="s">
        <v>263</v>
      </c>
      <c r="C3" s="403"/>
      <c r="D3" s="404" t="s">
        <v>264</v>
      </c>
      <c r="E3" s="404"/>
      <c r="F3" s="404"/>
      <c r="G3" s="404"/>
    </row>
    <row r="4" customFormat="false" ht="15" hidden="false" customHeight="true" outlineLevel="0" collapsed="false">
      <c r="B4" s="403"/>
      <c r="C4" s="403"/>
      <c r="D4" s="405" t="s">
        <v>265</v>
      </c>
      <c r="E4" s="405"/>
      <c r="F4" s="406" t="s">
        <v>266</v>
      </c>
      <c r="G4" s="406"/>
    </row>
    <row r="5" customFormat="false" ht="18" hidden="false" customHeight="true" outlineLevel="0" collapsed="false">
      <c r="B5" s="403"/>
      <c r="C5" s="403"/>
      <c r="D5" s="407" t="s">
        <v>267</v>
      </c>
      <c r="E5" s="408" t="s">
        <v>268</v>
      </c>
      <c r="F5" s="409" t="s">
        <v>267</v>
      </c>
      <c r="G5" s="410" t="s">
        <v>268</v>
      </c>
      <c r="H5" s="411"/>
    </row>
    <row r="6" customFormat="false" ht="23.25" hidden="false" customHeight="true" outlineLevel="0" collapsed="false">
      <c r="B6" s="412" t="s">
        <v>269</v>
      </c>
      <c r="C6" s="413" t="s">
        <v>270</v>
      </c>
      <c r="D6" s="414" t="s">
        <v>271</v>
      </c>
      <c r="E6" s="414"/>
      <c r="F6" s="415" t="s">
        <v>272</v>
      </c>
      <c r="G6" s="416" t="s">
        <v>272</v>
      </c>
    </row>
    <row r="7" customFormat="false" ht="13.2" hidden="false" customHeight="false" outlineLevel="0" collapsed="false">
      <c r="B7" s="412"/>
      <c r="C7" s="413" t="s">
        <v>273</v>
      </c>
      <c r="D7" s="415" t="s">
        <v>272</v>
      </c>
      <c r="E7" s="417" t="s">
        <v>274</v>
      </c>
      <c r="F7" s="415" t="s">
        <v>272</v>
      </c>
      <c r="G7" s="416" t="s">
        <v>272</v>
      </c>
    </row>
    <row r="8" customFormat="false" ht="23.25" hidden="false" customHeight="true" outlineLevel="0" collapsed="false">
      <c r="B8" s="412"/>
      <c r="C8" s="418" t="s">
        <v>275</v>
      </c>
      <c r="D8" s="414" t="s">
        <v>271</v>
      </c>
      <c r="E8" s="414"/>
      <c r="F8" s="415" t="s">
        <v>272</v>
      </c>
      <c r="G8" s="416" t="s">
        <v>272</v>
      </c>
    </row>
    <row r="9" customFormat="false" ht="23.25" hidden="false" customHeight="true" outlineLevel="0" collapsed="false">
      <c r="B9" s="412"/>
      <c r="C9" s="419" t="s">
        <v>276</v>
      </c>
      <c r="D9" s="414" t="s">
        <v>271</v>
      </c>
      <c r="E9" s="414"/>
      <c r="F9" s="415" t="s">
        <v>272</v>
      </c>
      <c r="G9" s="416" t="s">
        <v>272</v>
      </c>
    </row>
    <row r="10" customFormat="false" ht="23.25" hidden="false" customHeight="true" outlineLevel="0" collapsed="false">
      <c r="B10" s="412"/>
      <c r="C10" s="419" t="s">
        <v>277</v>
      </c>
      <c r="D10" s="414" t="s">
        <v>271</v>
      </c>
      <c r="E10" s="414"/>
      <c r="F10" s="415" t="s">
        <v>272</v>
      </c>
      <c r="G10" s="416" t="s">
        <v>272</v>
      </c>
    </row>
    <row r="11" customFormat="false" ht="23.25" hidden="false" customHeight="true" outlineLevel="0" collapsed="false">
      <c r="B11" s="412"/>
      <c r="C11" s="418" t="s">
        <v>278</v>
      </c>
      <c r="D11" s="414" t="s">
        <v>271</v>
      </c>
      <c r="E11" s="414"/>
      <c r="F11" s="415" t="s">
        <v>272</v>
      </c>
      <c r="G11" s="416" t="s">
        <v>272</v>
      </c>
    </row>
    <row r="12" customFormat="false" ht="23.25" hidden="false" customHeight="true" outlineLevel="0" collapsed="false">
      <c r="B12" s="412"/>
      <c r="C12" s="418" t="s">
        <v>279</v>
      </c>
      <c r="D12" s="414" t="s">
        <v>271</v>
      </c>
      <c r="E12" s="414"/>
      <c r="F12" s="415" t="s">
        <v>272</v>
      </c>
      <c r="G12" s="416" t="s">
        <v>272</v>
      </c>
    </row>
    <row r="13" customFormat="false" ht="6.75" hidden="false" customHeight="true" outlineLevel="0" collapsed="false">
      <c r="B13" s="420"/>
      <c r="C13" s="421"/>
      <c r="D13" s="422"/>
      <c r="E13" s="422"/>
      <c r="F13" s="422"/>
      <c r="G13" s="423"/>
    </row>
    <row r="14" customFormat="false" ht="15" hidden="false" customHeight="true" outlineLevel="0" collapsed="false">
      <c r="B14" s="424" t="s">
        <v>24</v>
      </c>
      <c r="C14" s="424"/>
      <c r="D14" s="405" t="s">
        <v>265</v>
      </c>
      <c r="E14" s="405"/>
      <c r="F14" s="406" t="s">
        <v>266</v>
      </c>
      <c r="G14" s="406"/>
    </row>
    <row r="15" customFormat="false" ht="18" hidden="false" customHeight="true" outlineLevel="0" collapsed="false">
      <c r="B15" s="424"/>
      <c r="C15" s="424"/>
      <c r="D15" s="407" t="s">
        <v>267</v>
      </c>
      <c r="E15" s="408" t="s">
        <v>268</v>
      </c>
      <c r="F15" s="409" t="s">
        <v>267</v>
      </c>
      <c r="G15" s="410" t="s">
        <v>268</v>
      </c>
      <c r="H15" s="411"/>
    </row>
    <row r="16" customFormat="false" ht="23.25" hidden="false" customHeight="true" outlineLevel="0" collapsed="false">
      <c r="B16" s="425" t="s">
        <v>280</v>
      </c>
      <c r="C16" s="426" t="s">
        <v>281</v>
      </c>
      <c r="D16" s="415" t="s">
        <v>272</v>
      </c>
      <c r="E16" s="427" t="s">
        <v>282</v>
      </c>
      <c r="F16" s="428" t="s">
        <v>282</v>
      </c>
      <c r="G16" s="429" t="s">
        <v>283</v>
      </c>
    </row>
    <row r="17" customFormat="false" ht="13.85" hidden="false" customHeight="false" outlineLevel="0" collapsed="false">
      <c r="B17" s="425"/>
      <c r="C17" s="430" t="s">
        <v>284</v>
      </c>
      <c r="D17" s="431" t="s">
        <v>272</v>
      </c>
      <c r="E17" s="432" t="s">
        <v>285</v>
      </c>
      <c r="F17" s="433" t="s">
        <v>285</v>
      </c>
      <c r="G17" s="434" t="s">
        <v>286</v>
      </c>
    </row>
    <row r="18" customFormat="false" ht="13.85" hidden="false" customHeight="false" outlineLevel="0" collapsed="false">
      <c r="B18" s="425"/>
      <c r="C18" s="430" t="s">
        <v>287</v>
      </c>
      <c r="D18" s="431" t="s">
        <v>272</v>
      </c>
      <c r="E18" s="432" t="s">
        <v>288</v>
      </c>
      <c r="F18" s="433" t="s">
        <v>288</v>
      </c>
      <c r="G18" s="434" t="s">
        <v>286</v>
      </c>
    </row>
    <row r="19" customFormat="false" ht="13.85" hidden="false" customHeight="false" outlineLevel="0" collapsed="false">
      <c r="B19" s="425"/>
      <c r="C19" s="430" t="s">
        <v>289</v>
      </c>
      <c r="D19" s="431" t="s">
        <v>272</v>
      </c>
      <c r="E19" s="432" t="s">
        <v>290</v>
      </c>
      <c r="F19" s="433" t="s">
        <v>290</v>
      </c>
      <c r="G19" s="434" t="s">
        <v>285</v>
      </c>
    </row>
    <row r="20" customFormat="false" ht="13.85" hidden="false" customHeight="false" outlineLevel="0" collapsed="false">
      <c r="B20" s="425"/>
      <c r="C20" s="435" t="s">
        <v>291</v>
      </c>
      <c r="D20" s="431" t="s">
        <v>272</v>
      </c>
      <c r="E20" s="432" t="s">
        <v>292</v>
      </c>
      <c r="F20" s="433" t="s">
        <v>292</v>
      </c>
      <c r="G20" s="434" t="s">
        <v>288</v>
      </c>
    </row>
    <row r="21" customFormat="false" ht="13.5" hidden="false" customHeight="true" outlineLevel="0" collapsed="false">
      <c r="B21" s="425"/>
      <c r="C21" s="435" t="s">
        <v>293</v>
      </c>
      <c r="D21" s="436" t="s">
        <v>294</v>
      </c>
      <c r="E21" s="436"/>
      <c r="F21" s="436"/>
      <c r="G21" s="436"/>
    </row>
    <row r="22" customFormat="false" ht="13.5" hidden="false" customHeight="true" outlineLevel="0" collapsed="false">
      <c r="B22" s="425"/>
      <c r="C22" s="435" t="s">
        <v>295</v>
      </c>
      <c r="D22" s="436" t="s">
        <v>294</v>
      </c>
      <c r="E22" s="436"/>
      <c r="F22" s="436"/>
      <c r="G22" s="436"/>
    </row>
    <row r="23" customFormat="false" ht="13.85" hidden="false" customHeight="false" outlineLevel="0" collapsed="false">
      <c r="B23" s="425"/>
      <c r="C23" s="430" t="s">
        <v>296</v>
      </c>
      <c r="D23" s="415" t="s">
        <v>272</v>
      </c>
      <c r="E23" s="417" t="s">
        <v>272</v>
      </c>
      <c r="F23" s="415" t="s">
        <v>297</v>
      </c>
      <c r="G23" s="434" t="s">
        <v>298</v>
      </c>
    </row>
    <row r="24" customFormat="false" ht="13.85" hidden="false" customHeight="false" outlineLevel="0" collapsed="false">
      <c r="B24" s="425"/>
      <c r="C24" s="437" t="s">
        <v>299</v>
      </c>
      <c r="D24" s="415" t="s">
        <v>272</v>
      </c>
      <c r="E24" s="438" t="s">
        <v>272</v>
      </c>
      <c r="F24" s="431" t="s">
        <v>300</v>
      </c>
      <c r="G24" s="434" t="s">
        <v>301</v>
      </c>
    </row>
    <row r="25" customFormat="false" ht="13.85" hidden="false" customHeight="false" outlineLevel="0" collapsed="false">
      <c r="B25" s="425"/>
      <c r="C25" s="439" t="s">
        <v>302</v>
      </c>
      <c r="D25" s="415" t="s">
        <v>303</v>
      </c>
      <c r="E25" s="438" t="s">
        <v>304</v>
      </c>
      <c r="F25" s="415" t="s">
        <v>272</v>
      </c>
      <c r="G25" s="416" t="s">
        <v>272</v>
      </c>
    </row>
    <row r="26" customFormat="false" ht="13.85" hidden="false" customHeight="false" outlineLevel="0" collapsed="false">
      <c r="B26" s="425"/>
      <c r="C26" s="430" t="s">
        <v>305</v>
      </c>
      <c r="D26" s="415" t="s">
        <v>303</v>
      </c>
      <c r="E26" s="417" t="s">
        <v>304</v>
      </c>
      <c r="F26" s="415" t="s">
        <v>272</v>
      </c>
      <c r="G26" s="416" t="s">
        <v>272</v>
      </c>
    </row>
    <row r="27" customFormat="false" ht="13.85" hidden="false" customHeight="false" outlineLevel="0" collapsed="false">
      <c r="B27" s="425"/>
      <c r="C27" s="430" t="s">
        <v>306</v>
      </c>
      <c r="D27" s="415" t="s">
        <v>272</v>
      </c>
      <c r="E27" s="417" t="s">
        <v>307</v>
      </c>
      <c r="F27" s="415" t="s">
        <v>272</v>
      </c>
      <c r="G27" s="416" t="s">
        <v>272</v>
      </c>
    </row>
    <row r="28" customFormat="false" ht="6.75" hidden="false" customHeight="true" outlineLevel="0" collapsed="false">
      <c r="B28" s="440"/>
      <c r="C28" s="421"/>
      <c r="D28" s="422"/>
      <c r="E28" s="422"/>
      <c r="F28" s="422"/>
      <c r="G28" s="423"/>
    </row>
    <row r="29" customFormat="false" ht="15" hidden="false" customHeight="true" outlineLevel="0" collapsed="false">
      <c r="B29" s="424" t="s">
        <v>24</v>
      </c>
      <c r="C29" s="424"/>
      <c r="D29" s="405" t="s">
        <v>265</v>
      </c>
      <c r="E29" s="405"/>
      <c r="F29" s="406" t="s">
        <v>266</v>
      </c>
      <c r="G29" s="406"/>
    </row>
    <row r="30" customFormat="false" ht="18" hidden="false" customHeight="true" outlineLevel="0" collapsed="false">
      <c r="B30" s="424"/>
      <c r="C30" s="424"/>
      <c r="D30" s="408" t="s">
        <v>267</v>
      </c>
      <c r="E30" s="441" t="s">
        <v>268</v>
      </c>
      <c r="F30" s="442" t="s">
        <v>267</v>
      </c>
      <c r="G30" s="443" t="s">
        <v>268</v>
      </c>
    </row>
    <row r="31" customFormat="false" ht="23.25" hidden="false" customHeight="true" outlineLevel="0" collapsed="false">
      <c r="B31" s="425" t="s">
        <v>308</v>
      </c>
      <c r="C31" s="444" t="s">
        <v>309</v>
      </c>
      <c r="D31" s="415" t="s">
        <v>272</v>
      </c>
      <c r="E31" s="445" t="s">
        <v>272</v>
      </c>
      <c r="F31" s="415" t="s">
        <v>310</v>
      </c>
      <c r="G31" s="446" t="s">
        <v>290</v>
      </c>
    </row>
    <row r="32" customFormat="false" ht="13.85" hidden="false" customHeight="false" outlineLevel="0" collapsed="false">
      <c r="B32" s="425"/>
      <c r="C32" s="447" t="s">
        <v>311</v>
      </c>
      <c r="D32" s="415" t="s">
        <v>272</v>
      </c>
      <c r="E32" s="438" t="s">
        <v>272</v>
      </c>
      <c r="F32" s="415" t="s">
        <v>312</v>
      </c>
      <c r="G32" s="434" t="s">
        <v>290</v>
      </c>
    </row>
    <row r="33" customFormat="false" ht="13.85" hidden="false" customHeight="false" outlineLevel="0" collapsed="false">
      <c r="B33" s="425"/>
      <c r="C33" s="447" t="s">
        <v>313</v>
      </c>
      <c r="D33" s="431" t="s">
        <v>272</v>
      </c>
      <c r="E33" s="417" t="s">
        <v>314</v>
      </c>
      <c r="F33" s="431" t="s">
        <v>272</v>
      </c>
      <c r="G33" s="434" t="s">
        <v>314</v>
      </c>
    </row>
    <row r="34" customFormat="false" ht="13.85" hidden="false" customHeight="false" outlineLevel="0" collapsed="false">
      <c r="B34" s="425"/>
      <c r="C34" s="447" t="s">
        <v>315</v>
      </c>
      <c r="D34" s="415" t="s">
        <v>272</v>
      </c>
      <c r="E34" s="438" t="s">
        <v>272</v>
      </c>
      <c r="F34" s="415" t="s">
        <v>316</v>
      </c>
      <c r="G34" s="434" t="s">
        <v>288</v>
      </c>
    </row>
    <row r="35" customFormat="false" ht="13.85" hidden="false" customHeight="false" outlineLevel="0" collapsed="false">
      <c r="B35" s="425"/>
      <c r="C35" s="447" t="s">
        <v>317</v>
      </c>
      <c r="D35" s="415" t="s">
        <v>272</v>
      </c>
      <c r="E35" s="438" t="s">
        <v>272</v>
      </c>
      <c r="F35" s="415" t="s">
        <v>318</v>
      </c>
      <c r="G35" s="434" t="s">
        <v>319</v>
      </c>
    </row>
    <row r="36" customFormat="false" ht="13.85" hidden="false" customHeight="false" outlineLevel="0" collapsed="false">
      <c r="B36" s="425"/>
      <c r="C36" s="447" t="s">
        <v>320</v>
      </c>
      <c r="D36" s="433" t="s">
        <v>272</v>
      </c>
      <c r="E36" s="417" t="s">
        <v>272</v>
      </c>
      <c r="F36" s="431" t="s">
        <v>314</v>
      </c>
      <c r="G36" s="434" t="s">
        <v>321</v>
      </c>
    </row>
    <row r="37" customFormat="false" ht="13.85" hidden="false" customHeight="false" outlineLevel="0" collapsed="false">
      <c r="B37" s="425"/>
      <c r="C37" s="439" t="s">
        <v>322</v>
      </c>
      <c r="D37" s="431" t="s">
        <v>272</v>
      </c>
      <c r="E37" s="417" t="s">
        <v>272</v>
      </c>
      <c r="F37" s="431" t="s">
        <v>321</v>
      </c>
      <c r="G37" s="434" t="s">
        <v>323</v>
      </c>
    </row>
    <row r="38" customFormat="false" ht="13.85" hidden="false" customHeight="false" outlineLevel="0" collapsed="false">
      <c r="B38" s="425"/>
      <c r="C38" s="439" t="s">
        <v>324</v>
      </c>
      <c r="D38" s="433" t="s">
        <v>272</v>
      </c>
      <c r="E38" s="417" t="s">
        <v>272</v>
      </c>
      <c r="F38" s="431" t="s">
        <v>325</v>
      </c>
      <c r="G38" s="434" t="s">
        <v>326</v>
      </c>
    </row>
    <row r="39" customFormat="false" ht="13.85" hidden="false" customHeight="false" outlineLevel="0" collapsed="false">
      <c r="B39" s="425"/>
      <c r="C39" s="447" t="s">
        <v>327</v>
      </c>
      <c r="D39" s="415" t="s">
        <v>272</v>
      </c>
      <c r="E39" s="438" t="s">
        <v>272</v>
      </c>
      <c r="F39" s="431" t="s">
        <v>310</v>
      </c>
      <c r="G39" s="448" t="s">
        <v>328</v>
      </c>
    </row>
    <row r="40" customFormat="false" ht="13.85" hidden="false" customHeight="false" outlineLevel="0" collapsed="false">
      <c r="B40" s="425"/>
      <c r="C40" s="447" t="s">
        <v>329</v>
      </c>
      <c r="D40" s="415" t="s">
        <v>272</v>
      </c>
      <c r="E40" s="438" t="s">
        <v>272</v>
      </c>
      <c r="F40" s="415" t="s">
        <v>314</v>
      </c>
      <c r="G40" s="434" t="s">
        <v>330</v>
      </c>
    </row>
    <row r="41" customFormat="false" ht="13.85" hidden="false" customHeight="false" outlineLevel="0" collapsed="false">
      <c r="B41" s="425"/>
      <c r="C41" s="437" t="s">
        <v>331</v>
      </c>
      <c r="D41" s="449" t="s">
        <v>303</v>
      </c>
      <c r="E41" s="450" t="s">
        <v>332</v>
      </c>
      <c r="F41" s="451" t="s">
        <v>303</v>
      </c>
      <c r="G41" s="452" t="s">
        <v>332</v>
      </c>
    </row>
    <row r="42" customFormat="false" ht="13.5" hidden="false" customHeight="true" outlineLevel="0" collapsed="false">
      <c r="B42" s="425"/>
      <c r="C42" s="444"/>
      <c r="D42" s="453" t="s">
        <v>333</v>
      </c>
      <c r="E42" s="453"/>
      <c r="F42" s="428"/>
      <c r="G42" s="416"/>
    </row>
    <row r="43" customFormat="false" ht="13.85" hidden="false" customHeight="false" outlineLevel="0" collapsed="false">
      <c r="B43" s="425"/>
      <c r="C43" s="447" t="s">
        <v>334</v>
      </c>
      <c r="D43" s="415" t="s">
        <v>272</v>
      </c>
      <c r="E43" s="417" t="s">
        <v>272</v>
      </c>
      <c r="F43" s="415" t="s">
        <v>272</v>
      </c>
      <c r="G43" s="416" t="s">
        <v>272</v>
      </c>
    </row>
    <row r="44" customFormat="false" ht="6.75" hidden="false" customHeight="true" outlineLevel="0" collapsed="false">
      <c r="B44" s="440"/>
      <c r="C44" s="421"/>
      <c r="D44" s="422"/>
      <c r="E44" s="422"/>
      <c r="F44" s="422"/>
      <c r="G44" s="423"/>
    </row>
    <row r="45" customFormat="false" ht="15" hidden="false" customHeight="true" outlineLevel="0" collapsed="false">
      <c r="B45" s="424" t="s">
        <v>24</v>
      </c>
      <c r="C45" s="424"/>
      <c r="D45" s="405" t="s">
        <v>265</v>
      </c>
      <c r="E45" s="405"/>
      <c r="F45" s="406" t="s">
        <v>266</v>
      </c>
      <c r="G45" s="406"/>
    </row>
    <row r="46" customFormat="false" ht="18" hidden="false" customHeight="true" outlineLevel="0" collapsed="false">
      <c r="B46" s="424"/>
      <c r="C46" s="424"/>
      <c r="D46" s="408" t="s">
        <v>267</v>
      </c>
      <c r="E46" s="441" t="s">
        <v>268</v>
      </c>
      <c r="F46" s="442" t="s">
        <v>267</v>
      </c>
      <c r="G46" s="443" t="s">
        <v>268</v>
      </c>
    </row>
    <row r="47" customFormat="false" ht="23.25" hidden="false" customHeight="true" outlineLevel="0" collapsed="false">
      <c r="B47" s="425" t="s">
        <v>335</v>
      </c>
      <c r="C47" s="444" t="s">
        <v>336</v>
      </c>
      <c r="D47" s="415" t="s">
        <v>272</v>
      </c>
      <c r="E47" s="445" t="s">
        <v>272</v>
      </c>
      <c r="F47" s="415" t="s">
        <v>303</v>
      </c>
      <c r="G47" s="429" t="s">
        <v>332</v>
      </c>
    </row>
    <row r="48" customFormat="false" ht="112.5" hidden="false" customHeight="true" outlineLevel="0" collapsed="false">
      <c r="B48" s="425"/>
      <c r="C48" s="454"/>
      <c r="D48" s="455"/>
      <c r="E48" s="14"/>
      <c r="F48" s="456"/>
      <c r="G48" s="457"/>
    </row>
    <row r="49" customFormat="false" ht="6.75" hidden="false" customHeight="true" outlineLevel="0" collapsed="false">
      <c r="B49" s="458"/>
      <c r="C49" s="421"/>
      <c r="D49" s="422"/>
      <c r="E49" s="422"/>
      <c r="F49" s="422"/>
      <c r="G49" s="423"/>
    </row>
    <row r="50" customFormat="false" ht="15" hidden="false" customHeight="true" outlineLevel="0" collapsed="false">
      <c r="B50" s="424" t="s">
        <v>24</v>
      </c>
      <c r="C50" s="424"/>
      <c r="D50" s="405" t="s">
        <v>265</v>
      </c>
      <c r="E50" s="405"/>
      <c r="F50" s="406" t="s">
        <v>266</v>
      </c>
      <c r="G50" s="406"/>
    </row>
    <row r="51" customFormat="false" ht="18" hidden="false" customHeight="true" outlineLevel="0" collapsed="false">
      <c r="B51" s="424"/>
      <c r="C51" s="424"/>
      <c r="D51" s="408" t="s">
        <v>267</v>
      </c>
      <c r="E51" s="441" t="s">
        <v>268</v>
      </c>
      <c r="F51" s="442" t="s">
        <v>267</v>
      </c>
      <c r="G51" s="443" t="s">
        <v>268</v>
      </c>
    </row>
    <row r="52" customFormat="false" ht="23.25" hidden="false" customHeight="true" outlineLevel="0" collapsed="false">
      <c r="B52" s="459" t="s">
        <v>337</v>
      </c>
      <c r="C52" s="460" t="s">
        <v>338</v>
      </c>
      <c r="D52" s="461" t="s">
        <v>339</v>
      </c>
      <c r="E52" s="462" t="s">
        <v>340</v>
      </c>
      <c r="F52" s="463" t="s">
        <v>339</v>
      </c>
      <c r="G52" s="464" t="s">
        <v>340</v>
      </c>
    </row>
    <row r="53" customFormat="false" ht="13.5" hidden="false" customHeight="true" outlineLevel="0" collapsed="false">
      <c r="B53" s="459"/>
      <c r="C53" s="444"/>
      <c r="D53" s="428"/>
      <c r="E53" s="465"/>
      <c r="F53" s="466" t="s">
        <v>341</v>
      </c>
      <c r="G53" s="466"/>
    </row>
    <row r="54" customFormat="false" ht="13.85" hidden="false" customHeight="false" outlineLevel="0" collapsed="false">
      <c r="B54" s="459"/>
      <c r="C54" s="447" t="s">
        <v>342</v>
      </c>
      <c r="D54" s="415" t="s">
        <v>272</v>
      </c>
      <c r="E54" s="467" t="s">
        <v>340</v>
      </c>
      <c r="F54" s="415" t="s">
        <v>272</v>
      </c>
      <c r="G54" s="416" t="s">
        <v>272</v>
      </c>
    </row>
    <row r="55" customFormat="false" ht="13.85" hidden="false" customHeight="false" outlineLevel="0" collapsed="false">
      <c r="B55" s="459"/>
      <c r="C55" s="447" t="s">
        <v>343</v>
      </c>
      <c r="D55" s="415" t="s">
        <v>272</v>
      </c>
      <c r="E55" s="465" t="s">
        <v>272</v>
      </c>
      <c r="F55" s="415" t="s">
        <v>272</v>
      </c>
      <c r="G55" s="416" t="s">
        <v>272</v>
      </c>
    </row>
    <row r="56" customFormat="false" ht="13.85" hidden="false" customHeight="false" outlineLevel="0" collapsed="false">
      <c r="B56" s="459"/>
      <c r="C56" s="447" t="s">
        <v>344</v>
      </c>
      <c r="D56" s="415" t="s">
        <v>272</v>
      </c>
      <c r="E56" s="465" t="s">
        <v>272</v>
      </c>
      <c r="F56" s="415" t="s">
        <v>272</v>
      </c>
      <c r="G56" s="416" t="s">
        <v>272</v>
      </c>
    </row>
    <row r="57" customFormat="false" ht="13.85" hidden="false" customHeight="false" outlineLevel="0" collapsed="false">
      <c r="B57" s="459"/>
      <c r="C57" s="447" t="s">
        <v>345</v>
      </c>
      <c r="D57" s="415" t="s">
        <v>272</v>
      </c>
      <c r="E57" s="465" t="s">
        <v>272</v>
      </c>
      <c r="F57" s="415" t="s">
        <v>339</v>
      </c>
      <c r="G57" s="434" t="s">
        <v>346</v>
      </c>
    </row>
    <row r="58" customFormat="false" ht="13.85" hidden="false" customHeight="false" outlineLevel="0" collapsed="false">
      <c r="B58" s="459"/>
      <c r="C58" s="447" t="s">
        <v>347</v>
      </c>
      <c r="D58" s="415" t="s">
        <v>272</v>
      </c>
      <c r="E58" s="465" t="s">
        <v>272</v>
      </c>
      <c r="F58" s="415" t="s">
        <v>339</v>
      </c>
      <c r="G58" s="434" t="s">
        <v>346</v>
      </c>
    </row>
    <row r="59" customFormat="false" ht="13.85" hidden="false" customHeight="false" outlineLevel="0" collapsed="false">
      <c r="B59" s="459"/>
      <c r="C59" s="447" t="s">
        <v>348</v>
      </c>
      <c r="D59" s="415" t="s">
        <v>272</v>
      </c>
      <c r="E59" s="465" t="s">
        <v>272</v>
      </c>
      <c r="F59" s="415" t="s">
        <v>349</v>
      </c>
      <c r="G59" s="434" t="s">
        <v>303</v>
      </c>
    </row>
    <row r="60" customFormat="false" ht="13.85" hidden="false" customHeight="false" outlineLevel="0" collapsed="false">
      <c r="B60" s="459"/>
      <c r="C60" s="447" t="s">
        <v>350</v>
      </c>
      <c r="D60" s="415" t="s">
        <v>272</v>
      </c>
      <c r="E60" s="465" t="s">
        <v>272</v>
      </c>
      <c r="F60" s="415" t="s">
        <v>349</v>
      </c>
      <c r="G60" s="429" t="s">
        <v>303</v>
      </c>
    </row>
    <row r="61" customFormat="false" ht="13.85" hidden="false" customHeight="false" outlineLevel="0" collapsed="false">
      <c r="B61" s="459"/>
      <c r="C61" s="447" t="s">
        <v>351</v>
      </c>
      <c r="D61" s="415" t="s">
        <v>272</v>
      </c>
      <c r="E61" s="465" t="s">
        <v>272</v>
      </c>
      <c r="F61" s="415" t="s">
        <v>352</v>
      </c>
      <c r="G61" s="434" t="s">
        <v>353</v>
      </c>
    </row>
    <row r="62" customFormat="false" ht="13.85" hidden="false" customHeight="false" outlineLevel="0" collapsed="false">
      <c r="B62" s="459"/>
      <c r="C62" s="437" t="s">
        <v>354</v>
      </c>
      <c r="D62" s="451" t="s">
        <v>272</v>
      </c>
      <c r="E62" s="468" t="s">
        <v>272</v>
      </c>
      <c r="F62" s="469" t="s">
        <v>355</v>
      </c>
      <c r="G62" s="470" t="s">
        <v>323</v>
      </c>
    </row>
    <row r="63" customFormat="false" ht="13.5" hidden="false" customHeight="true" outlineLevel="0" collapsed="false">
      <c r="B63" s="459"/>
      <c r="C63" s="444"/>
      <c r="D63" s="471"/>
      <c r="E63" s="472"/>
      <c r="F63" s="473" t="s">
        <v>356</v>
      </c>
      <c r="G63" s="473"/>
    </row>
    <row r="64" customFormat="false" ht="13.85" hidden="false" customHeight="false" outlineLevel="0" collapsed="false">
      <c r="B64" s="459"/>
      <c r="C64" s="447" t="s">
        <v>357</v>
      </c>
      <c r="D64" s="415" t="s">
        <v>272</v>
      </c>
      <c r="E64" s="465" t="s">
        <v>272</v>
      </c>
      <c r="F64" s="474" t="s">
        <v>300</v>
      </c>
      <c r="G64" s="434" t="s">
        <v>301</v>
      </c>
    </row>
    <row r="65" customFormat="false" ht="13.85" hidden="false" customHeight="false" outlineLevel="0" collapsed="false">
      <c r="B65" s="459"/>
      <c r="C65" s="447" t="s">
        <v>358</v>
      </c>
      <c r="D65" s="415" t="s">
        <v>272</v>
      </c>
      <c r="E65" s="465" t="s">
        <v>272</v>
      </c>
      <c r="F65" s="431" t="s">
        <v>300</v>
      </c>
      <c r="G65" s="434" t="s">
        <v>359</v>
      </c>
    </row>
    <row r="66" customFormat="false" ht="13.85" hidden="false" customHeight="false" outlineLevel="0" collapsed="false">
      <c r="B66" s="459"/>
      <c r="C66" s="447" t="s">
        <v>360</v>
      </c>
      <c r="D66" s="415" t="s">
        <v>272</v>
      </c>
      <c r="E66" s="465" t="s">
        <v>272</v>
      </c>
      <c r="F66" s="474" t="s">
        <v>323</v>
      </c>
      <c r="G66" s="434" t="s">
        <v>361</v>
      </c>
    </row>
    <row r="67" customFormat="false" ht="13.2" hidden="false" customHeight="false" outlineLevel="0" collapsed="false">
      <c r="B67" s="459"/>
      <c r="C67" s="475" t="s">
        <v>362</v>
      </c>
      <c r="D67" s="415" t="s">
        <v>272</v>
      </c>
      <c r="E67" s="465" t="s">
        <v>272</v>
      </c>
      <c r="F67" s="415" t="s">
        <v>332</v>
      </c>
      <c r="G67" s="434" t="s">
        <v>340</v>
      </c>
    </row>
    <row r="68" customFormat="false" ht="13.85" hidden="false" customHeight="false" outlineLevel="0" collapsed="false">
      <c r="B68" s="459"/>
      <c r="C68" s="437" t="s">
        <v>363</v>
      </c>
      <c r="D68" s="463" t="s">
        <v>332</v>
      </c>
      <c r="E68" s="468" t="s">
        <v>340</v>
      </c>
      <c r="F68" s="463" t="s">
        <v>332</v>
      </c>
      <c r="G68" s="470" t="s">
        <v>340</v>
      </c>
    </row>
    <row r="69" customFormat="false" ht="14.25" hidden="false" customHeight="true" outlineLevel="0" collapsed="false">
      <c r="B69" s="476"/>
      <c r="C69" s="444"/>
      <c r="D69" s="453" t="s">
        <v>341</v>
      </c>
      <c r="E69" s="453"/>
      <c r="F69" s="466" t="s">
        <v>364</v>
      </c>
      <c r="G69" s="466"/>
    </row>
    <row r="70" customFormat="false" ht="6.75" hidden="false" customHeight="true" outlineLevel="0" collapsed="false">
      <c r="B70" s="477"/>
      <c r="C70" s="421"/>
      <c r="D70" s="422"/>
      <c r="E70" s="422"/>
      <c r="F70" s="422"/>
      <c r="G70" s="423"/>
    </row>
    <row r="71" customFormat="false" ht="15" hidden="false" customHeight="true" outlineLevel="0" collapsed="false">
      <c r="B71" s="478" t="s">
        <v>24</v>
      </c>
      <c r="C71" s="478"/>
      <c r="D71" s="405" t="s">
        <v>265</v>
      </c>
      <c r="E71" s="405"/>
      <c r="F71" s="406" t="s">
        <v>266</v>
      </c>
      <c r="G71" s="406"/>
    </row>
    <row r="72" customFormat="false" ht="18" hidden="false" customHeight="true" outlineLevel="0" collapsed="false">
      <c r="B72" s="478"/>
      <c r="C72" s="478"/>
      <c r="D72" s="408" t="s">
        <v>267</v>
      </c>
      <c r="E72" s="441" t="s">
        <v>268</v>
      </c>
      <c r="F72" s="442" t="s">
        <v>267</v>
      </c>
      <c r="G72" s="443" t="s">
        <v>268</v>
      </c>
    </row>
    <row r="73" customFormat="false" ht="37.5" hidden="false" customHeight="true" outlineLevel="0" collapsed="false">
      <c r="B73" s="425" t="s">
        <v>365</v>
      </c>
      <c r="C73" s="460" t="s">
        <v>366</v>
      </c>
      <c r="D73" s="415" t="s">
        <v>272</v>
      </c>
      <c r="E73" s="445" t="s">
        <v>367</v>
      </c>
      <c r="F73" s="415" t="s">
        <v>272</v>
      </c>
      <c r="G73" s="416" t="s">
        <v>272</v>
      </c>
    </row>
    <row r="74" customFormat="false" ht="20.45" hidden="false" customHeight="false" outlineLevel="0" collapsed="false">
      <c r="B74" s="425"/>
      <c r="C74" s="479" t="s">
        <v>368</v>
      </c>
      <c r="D74" s="415" t="s">
        <v>272</v>
      </c>
      <c r="E74" s="417" t="s">
        <v>369</v>
      </c>
      <c r="F74" s="415" t="s">
        <v>272</v>
      </c>
      <c r="G74" s="416" t="s">
        <v>272</v>
      </c>
    </row>
    <row r="75" customFormat="false" ht="20.45" hidden="false" customHeight="false" outlineLevel="0" collapsed="false">
      <c r="B75" s="425"/>
      <c r="C75" s="479" t="s">
        <v>370</v>
      </c>
      <c r="D75" s="415" t="s">
        <v>272</v>
      </c>
      <c r="E75" s="417" t="s">
        <v>371</v>
      </c>
      <c r="F75" s="415" t="s">
        <v>272</v>
      </c>
      <c r="G75" s="416" t="s">
        <v>272</v>
      </c>
    </row>
    <row r="76" customFormat="false" ht="20.45" hidden="false" customHeight="false" outlineLevel="0" collapsed="false">
      <c r="B76" s="425"/>
      <c r="C76" s="479" t="s">
        <v>372</v>
      </c>
      <c r="D76" s="415" t="s">
        <v>272</v>
      </c>
      <c r="E76" s="417" t="s">
        <v>373</v>
      </c>
      <c r="F76" s="415" t="s">
        <v>272</v>
      </c>
      <c r="G76" s="416" t="s">
        <v>272</v>
      </c>
    </row>
    <row r="77" customFormat="false" ht="30.1" hidden="false" customHeight="false" outlineLevel="0" collapsed="false">
      <c r="B77" s="425"/>
      <c r="C77" s="479" t="s">
        <v>374</v>
      </c>
      <c r="D77" s="415" t="s">
        <v>272</v>
      </c>
      <c r="E77" s="417" t="s">
        <v>375</v>
      </c>
      <c r="F77" s="415" t="s">
        <v>272</v>
      </c>
      <c r="G77" s="416" t="s">
        <v>272</v>
      </c>
    </row>
    <row r="78" customFormat="false" ht="30.1" hidden="false" customHeight="false" outlineLevel="0" collapsed="false">
      <c r="B78" s="425"/>
      <c r="C78" s="480" t="s">
        <v>376</v>
      </c>
      <c r="D78" s="415" t="s">
        <v>272</v>
      </c>
      <c r="E78" s="417" t="s">
        <v>375</v>
      </c>
      <c r="F78" s="415" t="s">
        <v>272</v>
      </c>
      <c r="G78" s="416" t="s">
        <v>272</v>
      </c>
    </row>
    <row r="79" customFormat="false" ht="13.2" hidden="false" customHeight="false" outlineLevel="0" collapsed="false">
      <c r="B79" s="425"/>
      <c r="C79" s="481" t="s">
        <v>377</v>
      </c>
      <c r="D79" s="415" t="s">
        <v>272</v>
      </c>
      <c r="E79" s="482" t="s">
        <v>298</v>
      </c>
      <c r="F79" s="415" t="s">
        <v>272</v>
      </c>
      <c r="G79" s="416" t="s">
        <v>272</v>
      </c>
    </row>
    <row r="80" customFormat="false" ht="15" hidden="false" customHeight="true" outlineLevel="0" collapsed="false">
      <c r="B80" s="425"/>
      <c r="C80" s="483"/>
      <c r="D80" s="484" t="s">
        <v>265</v>
      </c>
      <c r="E80" s="484"/>
      <c r="F80" s="485" t="s">
        <v>266</v>
      </c>
      <c r="G80" s="485"/>
    </row>
    <row r="81" customFormat="false" ht="18" hidden="false" customHeight="true" outlineLevel="0" collapsed="false">
      <c r="B81" s="425"/>
      <c r="C81" s="486"/>
      <c r="D81" s="487" t="s">
        <v>378</v>
      </c>
      <c r="E81" s="487"/>
      <c r="F81" s="488" t="s">
        <v>378</v>
      </c>
      <c r="G81" s="488"/>
    </row>
    <row r="82" customFormat="false" ht="13.85" hidden="false" customHeight="false" outlineLevel="0" collapsed="false">
      <c r="B82" s="425"/>
      <c r="C82" s="437" t="s">
        <v>379</v>
      </c>
      <c r="D82" s="489" t="s">
        <v>272</v>
      </c>
      <c r="E82" s="489"/>
      <c r="F82" s="490" t="s">
        <v>349</v>
      </c>
      <c r="G82" s="490"/>
    </row>
    <row r="83" customFormat="false" ht="13.2" hidden="false" customHeight="false" outlineLevel="0" collapsed="false">
      <c r="B83" s="425"/>
      <c r="C83" s="491" t="s">
        <v>380</v>
      </c>
      <c r="D83" s="489"/>
      <c r="E83" s="489"/>
      <c r="F83" s="490"/>
      <c r="G83" s="490"/>
    </row>
    <row r="84" customFormat="false" ht="13.2" hidden="false" customHeight="false" outlineLevel="0" collapsed="false">
      <c r="B84" s="425"/>
      <c r="C84" s="492" t="s">
        <v>381</v>
      </c>
      <c r="D84" s="493" t="s">
        <v>272</v>
      </c>
      <c r="E84" s="493"/>
      <c r="F84" s="448" t="s">
        <v>382</v>
      </c>
      <c r="G84" s="448"/>
    </row>
    <row r="85" customFormat="false" ht="13.2" hidden="false" customHeight="false" outlineLevel="0" collapsed="false">
      <c r="B85" s="425"/>
      <c r="C85" s="483" t="s">
        <v>383</v>
      </c>
      <c r="D85" s="494" t="s">
        <v>339</v>
      </c>
      <c r="E85" s="494"/>
      <c r="F85" s="495" t="s">
        <v>272</v>
      </c>
      <c r="G85" s="495"/>
    </row>
    <row r="86" customFormat="false" ht="6.75" hidden="false" customHeight="true" outlineLevel="0" collapsed="false">
      <c r="B86" s="496"/>
      <c r="C86" s="497"/>
      <c r="D86" s="498"/>
      <c r="E86" s="499"/>
      <c r="F86" s="498"/>
      <c r="G86" s="500"/>
    </row>
    <row r="87" customFormat="false" ht="13.2" hidden="false" customHeight="false" outlineLevel="0" collapsed="false">
      <c r="B87" s="501"/>
      <c r="C87" s="502"/>
      <c r="D87" s="503"/>
      <c r="E87" s="141"/>
      <c r="F87" s="503"/>
      <c r="G87" s="141"/>
    </row>
    <row r="88" customFormat="false" ht="13.2" hidden="false" customHeight="false" outlineLevel="0" collapsed="false">
      <c r="B88" s="504"/>
      <c r="C88" s="505"/>
      <c r="D88" s="506"/>
      <c r="E88" s="506"/>
      <c r="G88" s="506"/>
    </row>
    <row r="89" customFormat="false" ht="13.2" hidden="false" customHeight="false" outlineLevel="0" collapsed="false">
      <c r="B89" s="504"/>
      <c r="C89" s="505"/>
      <c r="D89" s="506"/>
      <c r="E89" s="506"/>
      <c r="F89" s="506"/>
      <c r="G89" s="506"/>
    </row>
    <row r="90" customFormat="false" ht="13.2" hidden="false" customHeight="false" outlineLevel="0" collapsed="false">
      <c r="B90" s="504"/>
      <c r="C90" s="505"/>
      <c r="D90" s="506"/>
      <c r="E90" s="506"/>
      <c r="F90" s="506"/>
      <c r="G90" s="506"/>
    </row>
    <row r="91" customFormat="false" ht="13.2" hidden="false" customHeight="false" outlineLevel="0" collapsed="false">
      <c r="B91" s="504"/>
      <c r="C91" s="505"/>
      <c r="D91" s="506"/>
      <c r="E91" s="506"/>
      <c r="F91" s="506"/>
      <c r="G91" s="506"/>
    </row>
    <row r="92" customFormat="false" ht="13.2" hidden="false" customHeight="false" outlineLevel="0" collapsed="false">
      <c r="B92" s="504"/>
      <c r="C92" s="505"/>
      <c r="D92" s="506"/>
      <c r="E92" s="506"/>
    </row>
    <row r="93" customFormat="false" ht="13.2" hidden="false" customHeight="false" outlineLevel="0" collapsed="false">
      <c r="B93" s="504"/>
      <c r="C93" s="505"/>
      <c r="D93" s="506"/>
      <c r="E93" s="506"/>
      <c r="F93" s="506"/>
      <c r="G93" s="506"/>
    </row>
    <row r="94" customFormat="false" ht="13.2" hidden="false" customHeight="false" outlineLevel="0" collapsed="false">
      <c r="B94" s="504"/>
      <c r="C94" s="505"/>
      <c r="D94" s="506"/>
      <c r="E94" s="506"/>
      <c r="F94" s="506"/>
      <c r="G94" s="506"/>
    </row>
    <row r="95" customFormat="false" ht="13.2" hidden="false" customHeight="false" outlineLevel="0" collapsed="false">
      <c r="B95" s="504"/>
      <c r="C95" s="505"/>
      <c r="D95" s="506"/>
      <c r="E95" s="506"/>
      <c r="F95" s="506"/>
      <c r="G95" s="506"/>
    </row>
    <row r="96" customFormat="false" ht="13.2" hidden="false" customHeight="false" outlineLevel="0" collapsed="false">
      <c r="B96" s="504"/>
      <c r="C96" s="505"/>
      <c r="D96" s="506"/>
      <c r="E96" s="506"/>
      <c r="F96" s="506"/>
      <c r="G96" s="506"/>
    </row>
    <row r="97" customFormat="false" ht="13.2" hidden="false" customHeight="false" outlineLevel="0" collapsed="false">
      <c r="B97" s="504"/>
      <c r="C97" s="505"/>
      <c r="D97" s="506"/>
      <c r="E97" s="506"/>
      <c r="F97" s="506"/>
      <c r="G97" s="506"/>
    </row>
    <row r="98" customFormat="false" ht="13.2" hidden="false" customHeight="false" outlineLevel="0" collapsed="false">
      <c r="B98" s="504"/>
      <c r="C98" s="505"/>
      <c r="D98" s="506"/>
      <c r="E98" s="506"/>
      <c r="F98" s="506"/>
      <c r="G98" s="506"/>
    </row>
    <row r="99" customFormat="false" ht="13.2" hidden="false" customHeight="false" outlineLevel="0" collapsed="false">
      <c r="B99" s="504"/>
      <c r="C99" s="505"/>
      <c r="D99" s="506"/>
      <c r="E99" s="506"/>
      <c r="F99" s="506"/>
      <c r="G99" s="506"/>
    </row>
    <row r="100" customFormat="false" ht="13.2" hidden="false" customHeight="false" outlineLevel="0" collapsed="false">
      <c r="B100" s="504"/>
      <c r="C100" s="505"/>
      <c r="D100" s="506"/>
      <c r="E100" s="506"/>
      <c r="F100" s="506"/>
      <c r="G100" s="506"/>
    </row>
    <row r="101" customFormat="false" ht="13.2" hidden="false" customHeight="false" outlineLevel="0" collapsed="false">
      <c r="B101" s="504"/>
      <c r="C101" s="505"/>
      <c r="D101" s="506"/>
      <c r="E101" s="506"/>
      <c r="F101" s="506"/>
      <c r="G101" s="506"/>
    </row>
    <row r="102" customFormat="false" ht="13.2" hidden="false" customHeight="false" outlineLevel="0" collapsed="false">
      <c r="B102" s="504"/>
      <c r="C102" s="505"/>
      <c r="D102" s="506"/>
      <c r="E102" s="506"/>
      <c r="F102" s="506"/>
      <c r="G102" s="506"/>
    </row>
    <row r="103" customFormat="false" ht="13.2" hidden="false" customHeight="false" outlineLevel="0" collapsed="false">
      <c r="B103" s="504"/>
      <c r="C103" s="505"/>
      <c r="D103" s="506"/>
      <c r="E103" s="506"/>
      <c r="F103" s="506"/>
      <c r="G103" s="506"/>
    </row>
    <row r="104" customFormat="false" ht="13.2" hidden="false" customHeight="false" outlineLevel="0" collapsed="false">
      <c r="B104" s="504"/>
      <c r="C104" s="505"/>
      <c r="D104" s="506"/>
      <c r="E104" s="506"/>
      <c r="F104" s="506"/>
      <c r="G104" s="506"/>
    </row>
    <row r="105" customFormat="false" ht="13.2" hidden="false" customHeight="false" outlineLevel="0" collapsed="false">
      <c r="B105" s="504"/>
      <c r="C105" s="505"/>
      <c r="D105" s="506"/>
      <c r="E105" s="506"/>
      <c r="F105" s="506"/>
      <c r="G105" s="506"/>
    </row>
    <row r="106" customFormat="false" ht="13.2" hidden="false" customHeight="false" outlineLevel="0" collapsed="false">
      <c r="B106" s="504"/>
      <c r="C106" s="505"/>
      <c r="D106" s="506"/>
      <c r="E106" s="506"/>
      <c r="F106" s="506"/>
      <c r="G106" s="506"/>
    </row>
    <row r="107" customFormat="false" ht="13.2" hidden="false" customHeight="false" outlineLevel="0" collapsed="false">
      <c r="B107" s="504"/>
      <c r="C107" s="505"/>
      <c r="D107" s="506"/>
      <c r="E107" s="506"/>
      <c r="F107" s="506"/>
      <c r="G107" s="506"/>
    </row>
    <row r="108" customFormat="false" ht="13.2" hidden="false" customHeight="false" outlineLevel="0" collapsed="false">
      <c r="B108" s="504"/>
      <c r="C108" s="505"/>
      <c r="D108" s="506"/>
      <c r="E108" s="506"/>
      <c r="F108" s="506"/>
      <c r="G108" s="506"/>
    </row>
    <row r="109" customFormat="false" ht="13.2" hidden="false" customHeight="false" outlineLevel="0" collapsed="false">
      <c r="B109" s="504"/>
      <c r="C109" s="505"/>
      <c r="D109" s="506"/>
      <c r="E109" s="506"/>
      <c r="F109" s="506"/>
      <c r="G109" s="506"/>
    </row>
    <row r="110" customFormat="false" ht="13.2" hidden="false" customHeight="false" outlineLevel="0" collapsed="false">
      <c r="B110" s="504"/>
      <c r="C110" s="505"/>
      <c r="D110" s="506"/>
      <c r="E110" s="506"/>
      <c r="F110" s="506"/>
      <c r="G110" s="506"/>
    </row>
    <row r="111" customFormat="false" ht="13.2" hidden="false" customHeight="false" outlineLevel="0" collapsed="false">
      <c r="B111" s="504"/>
      <c r="C111" s="505"/>
      <c r="D111" s="506"/>
      <c r="E111" s="506"/>
      <c r="F111" s="506"/>
      <c r="G111" s="506"/>
    </row>
    <row r="112" customFormat="false" ht="13.2" hidden="false" customHeight="false" outlineLevel="0" collapsed="false">
      <c r="B112" s="504"/>
      <c r="C112" s="505"/>
      <c r="D112" s="506"/>
      <c r="E112" s="506"/>
      <c r="F112" s="506"/>
      <c r="G112" s="506"/>
    </row>
    <row r="113" customFormat="false" ht="13.2" hidden="false" customHeight="false" outlineLevel="0" collapsed="false">
      <c r="B113" s="504"/>
      <c r="C113" s="505"/>
      <c r="D113" s="506"/>
      <c r="E113" s="506"/>
      <c r="F113" s="506"/>
      <c r="G113" s="506"/>
    </row>
    <row r="114" customFormat="false" ht="13.2" hidden="false" customHeight="false" outlineLevel="0" collapsed="false">
      <c r="B114" s="504"/>
      <c r="C114" s="505"/>
      <c r="D114" s="506"/>
      <c r="E114" s="506"/>
      <c r="F114" s="506"/>
      <c r="G114" s="506"/>
    </row>
    <row r="115" customFormat="false" ht="13.2" hidden="false" customHeight="false" outlineLevel="0" collapsed="false">
      <c r="B115" s="504"/>
      <c r="C115" s="505"/>
      <c r="D115" s="506"/>
      <c r="E115" s="506"/>
      <c r="F115" s="506"/>
      <c r="G115" s="506"/>
    </row>
    <row r="116" customFormat="false" ht="13.2" hidden="false" customHeight="false" outlineLevel="0" collapsed="false">
      <c r="B116" s="504"/>
      <c r="C116" s="505"/>
      <c r="D116" s="506"/>
      <c r="E116" s="506"/>
      <c r="F116" s="506"/>
      <c r="G116" s="506"/>
    </row>
    <row r="117" customFormat="false" ht="13.2" hidden="false" customHeight="false" outlineLevel="0" collapsed="false">
      <c r="B117" s="504"/>
      <c r="C117" s="505"/>
      <c r="D117" s="506"/>
      <c r="E117" s="506"/>
      <c r="F117" s="506"/>
      <c r="G117" s="506"/>
    </row>
    <row r="118" customFormat="false" ht="13.2" hidden="false" customHeight="false" outlineLevel="0" collapsed="false">
      <c r="B118" s="504"/>
      <c r="C118" s="505"/>
      <c r="D118" s="506"/>
      <c r="E118" s="506"/>
      <c r="F118" s="506"/>
      <c r="G118" s="506"/>
    </row>
    <row r="119" customFormat="false" ht="13.2" hidden="false" customHeight="false" outlineLevel="0" collapsed="false">
      <c r="B119" s="504"/>
      <c r="C119" s="505"/>
      <c r="D119" s="506"/>
      <c r="E119" s="506"/>
      <c r="F119" s="506"/>
      <c r="G119" s="506"/>
    </row>
    <row r="120" customFormat="false" ht="13.2" hidden="false" customHeight="false" outlineLevel="0" collapsed="false">
      <c r="B120" s="504"/>
      <c r="C120" s="505"/>
      <c r="D120" s="506"/>
      <c r="E120" s="506"/>
      <c r="F120" s="506"/>
      <c r="G120" s="506"/>
    </row>
    <row r="121" customFormat="false" ht="13.2" hidden="false" customHeight="false" outlineLevel="0" collapsed="false">
      <c r="B121" s="504"/>
      <c r="C121" s="505"/>
      <c r="D121" s="506"/>
      <c r="E121" s="506"/>
      <c r="F121" s="506"/>
      <c r="G121" s="506"/>
    </row>
    <row r="122" customFormat="false" ht="13.2" hidden="false" customHeight="false" outlineLevel="0" collapsed="false">
      <c r="B122" s="504"/>
      <c r="C122" s="505"/>
      <c r="D122" s="506"/>
      <c r="E122" s="506"/>
      <c r="F122" s="506"/>
      <c r="G122" s="506"/>
    </row>
    <row r="123" customFormat="false" ht="13.2" hidden="false" customHeight="false" outlineLevel="0" collapsed="false">
      <c r="B123" s="504"/>
      <c r="C123" s="505"/>
      <c r="D123" s="506"/>
      <c r="E123" s="506"/>
      <c r="F123" s="506"/>
      <c r="G123" s="506"/>
    </row>
    <row r="124" customFormat="false" ht="13.2" hidden="false" customHeight="false" outlineLevel="0" collapsed="false">
      <c r="B124" s="504"/>
      <c r="C124" s="505"/>
      <c r="D124" s="506"/>
      <c r="E124" s="506"/>
      <c r="F124" s="506"/>
      <c r="G124" s="506"/>
    </row>
    <row r="125" customFormat="false" ht="13.2" hidden="false" customHeight="false" outlineLevel="0" collapsed="false">
      <c r="B125" s="504"/>
      <c r="C125" s="505"/>
      <c r="D125" s="506"/>
      <c r="E125" s="506"/>
      <c r="F125" s="506"/>
      <c r="G125" s="506"/>
    </row>
    <row r="126" customFormat="false" ht="13.2" hidden="false" customHeight="false" outlineLevel="0" collapsed="false">
      <c r="B126" s="504"/>
      <c r="C126" s="505"/>
      <c r="D126" s="506"/>
      <c r="E126" s="506"/>
      <c r="F126" s="506"/>
      <c r="G126" s="506"/>
    </row>
    <row r="127" customFormat="false" ht="13.2" hidden="false" customHeight="false" outlineLevel="0" collapsed="false">
      <c r="B127" s="504"/>
      <c r="C127" s="505"/>
      <c r="D127" s="506"/>
      <c r="E127" s="506"/>
      <c r="F127" s="506"/>
      <c r="G127" s="506"/>
    </row>
    <row r="128" customFormat="false" ht="13.2" hidden="false" customHeight="false" outlineLevel="0" collapsed="false">
      <c r="B128" s="504"/>
      <c r="C128" s="505"/>
      <c r="D128" s="506"/>
      <c r="E128" s="506"/>
      <c r="F128" s="506"/>
      <c r="G128" s="506"/>
    </row>
    <row r="129" customFormat="false" ht="13.2" hidden="false" customHeight="false" outlineLevel="0" collapsed="false">
      <c r="B129" s="504"/>
      <c r="C129" s="505"/>
      <c r="D129" s="506"/>
      <c r="E129" s="506"/>
      <c r="F129" s="506"/>
      <c r="G129" s="506"/>
    </row>
    <row r="130" customFormat="false" ht="13.2" hidden="false" customHeight="false" outlineLevel="0" collapsed="false">
      <c r="B130" s="504"/>
      <c r="C130" s="505"/>
      <c r="D130" s="506"/>
      <c r="E130" s="506"/>
      <c r="F130" s="506"/>
      <c r="G130" s="506"/>
    </row>
    <row r="131" customFormat="false" ht="13.2" hidden="false" customHeight="false" outlineLevel="0" collapsed="false">
      <c r="B131" s="504"/>
      <c r="C131" s="505"/>
      <c r="D131" s="506"/>
      <c r="E131" s="506"/>
      <c r="F131" s="506"/>
      <c r="G131" s="506"/>
    </row>
    <row r="132" customFormat="false" ht="13.2" hidden="false" customHeight="false" outlineLevel="0" collapsed="false">
      <c r="B132" s="504"/>
      <c r="C132" s="505"/>
      <c r="D132" s="506"/>
      <c r="E132" s="506"/>
      <c r="F132" s="506"/>
      <c r="G132" s="506"/>
    </row>
    <row r="133" customFormat="false" ht="13.2" hidden="false" customHeight="false" outlineLevel="0" collapsed="false">
      <c r="B133" s="504"/>
      <c r="C133" s="505"/>
      <c r="D133" s="506"/>
      <c r="E133" s="506"/>
      <c r="F133" s="506"/>
      <c r="G133" s="506"/>
    </row>
    <row r="134" customFormat="false" ht="13.2" hidden="false" customHeight="false" outlineLevel="0" collapsed="false">
      <c r="B134" s="504"/>
      <c r="C134" s="505"/>
      <c r="D134" s="506"/>
      <c r="E134" s="506"/>
      <c r="F134" s="506"/>
      <c r="G134" s="506"/>
    </row>
    <row r="135" customFormat="false" ht="13.2" hidden="false" customHeight="false" outlineLevel="0" collapsed="false">
      <c r="B135" s="504"/>
      <c r="C135" s="505"/>
      <c r="D135" s="506"/>
      <c r="E135" s="506"/>
      <c r="F135" s="506"/>
      <c r="G135" s="506"/>
    </row>
    <row r="136" customFormat="false" ht="13.2" hidden="false" customHeight="false" outlineLevel="0" collapsed="false">
      <c r="B136" s="504"/>
      <c r="C136" s="505"/>
      <c r="D136" s="506"/>
      <c r="E136" s="506"/>
      <c r="F136" s="506"/>
      <c r="G136" s="506"/>
    </row>
    <row r="137" customFormat="false" ht="13.2" hidden="false" customHeight="false" outlineLevel="0" collapsed="false">
      <c r="B137" s="504"/>
      <c r="C137" s="505"/>
      <c r="D137" s="506"/>
      <c r="E137" s="506"/>
      <c r="F137" s="506"/>
      <c r="G137" s="506"/>
    </row>
    <row r="138" customFormat="false" ht="13.2" hidden="false" customHeight="false" outlineLevel="0" collapsed="false">
      <c r="B138" s="504"/>
      <c r="C138" s="505"/>
      <c r="D138" s="506"/>
      <c r="E138" s="506"/>
      <c r="F138" s="506"/>
      <c r="G138" s="506"/>
    </row>
    <row r="139" customFormat="false" ht="13.2" hidden="false" customHeight="false" outlineLevel="0" collapsed="false">
      <c r="B139" s="504"/>
      <c r="C139" s="505"/>
      <c r="D139" s="506"/>
      <c r="E139" s="506"/>
      <c r="F139" s="506"/>
      <c r="G139" s="506"/>
    </row>
    <row r="140" customFormat="false" ht="13.2" hidden="false" customHeight="false" outlineLevel="0" collapsed="false">
      <c r="B140" s="504"/>
      <c r="C140" s="505"/>
      <c r="D140" s="506"/>
      <c r="E140" s="506"/>
      <c r="F140" s="506"/>
      <c r="G140" s="506"/>
    </row>
    <row r="141" customFormat="false" ht="13.2" hidden="false" customHeight="false" outlineLevel="0" collapsed="false">
      <c r="B141" s="504"/>
      <c r="C141" s="505"/>
      <c r="D141" s="506"/>
      <c r="E141" s="506"/>
      <c r="F141" s="506"/>
      <c r="G141" s="506"/>
    </row>
    <row r="142" customFormat="false" ht="13.2" hidden="false" customHeight="false" outlineLevel="0" collapsed="false">
      <c r="B142" s="504"/>
      <c r="C142" s="505"/>
      <c r="D142" s="506"/>
      <c r="E142" s="506"/>
      <c r="F142" s="506"/>
      <c r="G142" s="506"/>
    </row>
    <row r="143" customFormat="false" ht="13.2" hidden="false" customHeight="false" outlineLevel="0" collapsed="false">
      <c r="B143" s="504"/>
      <c r="C143" s="505"/>
      <c r="D143" s="506"/>
      <c r="E143" s="506"/>
      <c r="F143" s="506"/>
      <c r="G143" s="506"/>
    </row>
    <row r="144" customFormat="false" ht="13.2" hidden="false" customHeight="false" outlineLevel="0" collapsed="false">
      <c r="B144" s="504"/>
      <c r="C144" s="505"/>
      <c r="D144" s="506"/>
      <c r="E144" s="506"/>
      <c r="F144" s="506"/>
      <c r="G144" s="506"/>
    </row>
    <row r="145" customFormat="false" ht="13.2" hidden="false" customHeight="false" outlineLevel="0" collapsed="false">
      <c r="B145" s="504"/>
      <c r="C145" s="505"/>
      <c r="D145" s="506"/>
      <c r="E145" s="506"/>
      <c r="F145" s="506"/>
      <c r="G145" s="506"/>
    </row>
    <row r="146" customFormat="false" ht="13.2" hidden="false" customHeight="false" outlineLevel="0" collapsed="false">
      <c r="B146" s="504"/>
      <c r="C146" s="505"/>
      <c r="D146" s="506"/>
      <c r="E146" s="506"/>
      <c r="F146" s="506"/>
      <c r="G146" s="506"/>
    </row>
    <row r="147" customFormat="false" ht="13.2" hidden="false" customHeight="false" outlineLevel="0" collapsed="false">
      <c r="B147" s="504"/>
      <c r="C147" s="505"/>
      <c r="D147" s="506"/>
      <c r="E147" s="506"/>
      <c r="F147" s="506"/>
      <c r="G147" s="506"/>
    </row>
    <row r="148" customFormat="false" ht="13.2" hidden="false" customHeight="false" outlineLevel="0" collapsed="false">
      <c r="B148" s="504"/>
      <c r="C148" s="505"/>
      <c r="D148" s="506"/>
      <c r="E148" s="506"/>
      <c r="F148" s="506"/>
      <c r="G148" s="506"/>
    </row>
    <row r="149" customFormat="false" ht="13.2" hidden="false" customHeight="false" outlineLevel="0" collapsed="false">
      <c r="B149" s="504"/>
      <c r="C149" s="505"/>
      <c r="D149" s="506"/>
      <c r="E149" s="506"/>
      <c r="F149" s="506"/>
      <c r="G149" s="506"/>
    </row>
    <row r="150" customFormat="false" ht="13.2" hidden="false" customHeight="false" outlineLevel="0" collapsed="false">
      <c r="B150" s="504"/>
      <c r="C150" s="505"/>
      <c r="D150" s="506"/>
      <c r="E150" s="506"/>
      <c r="F150" s="506"/>
      <c r="G150" s="506"/>
    </row>
    <row r="151" customFormat="false" ht="13.2" hidden="false" customHeight="false" outlineLevel="0" collapsed="false">
      <c r="B151" s="504"/>
      <c r="C151" s="505"/>
      <c r="D151" s="506"/>
      <c r="E151" s="506"/>
      <c r="F151" s="506"/>
      <c r="G151" s="506"/>
    </row>
    <row r="152" customFormat="false" ht="13.2" hidden="false" customHeight="false" outlineLevel="0" collapsed="false">
      <c r="B152" s="504"/>
      <c r="C152" s="505"/>
      <c r="D152" s="506"/>
      <c r="E152" s="506"/>
      <c r="F152" s="506"/>
      <c r="G152" s="506"/>
    </row>
    <row r="153" customFormat="false" ht="13.2" hidden="false" customHeight="false" outlineLevel="0" collapsed="false">
      <c r="B153" s="504"/>
      <c r="C153" s="505"/>
      <c r="D153" s="506"/>
      <c r="E153" s="506"/>
      <c r="F153" s="506"/>
      <c r="G153" s="506"/>
    </row>
    <row r="154" customFormat="false" ht="13.2" hidden="false" customHeight="false" outlineLevel="0" collapsed="false">
      <c r="B154" s="504"/>
      <c r="C154" s="505"/>
      <c r="D154" s="506"/>
      <c r="E154" s="506"/>
      <c r="F154" s="506"/>
      <c r="G154" s="506"/>
    </row>
    <row r="155" customFormat="false" ht="13.2" hidden="false" customHeight="false" outlineLevel="0" collapsed="false">
      <c r="B155" s="504"/>
      <c r="C155" s="505"/>
      <c r="D155" s="506"/>
      <c r="E155" s="506"/>
      <c r="F155" s="506"/>
      <c r="G155" s="506"/>
    </row>
    <row r="156" customFormat="false" ht="13.2" hidden="false" customHeight="false" outlineLevel="0" collapsed="false">
      <c r="B156" s="504"/>
      <c r="C156" s="505"/>
      <c r="D156" s="506"/>
      <c r="E156" s="506"/>
      <c r="F156" s="506"/>
      <c r="G156" s="506"/>
    </row>
    <row r="157" customFormat="false" ht="13.2" hidden="false" customHeight="false" outlineLevel="0" collapsed="false">
      <c r="B157" s="504"/>
      <c r="C157" s="505"/>
      <c r="D157" s="506"/>
      <c r="E157" s="506"/>
      <c r="F157" s="506"/>
      <c r="G157" s="506"/>
    </row>
    <row r="158" customFormat="false" ht="13.2" hidden="false" customHeight="false" outlineLevel="0" collapsed="false">
      <c r="B158" s="504"/>
      <c r="C158" s="505"/>
      <c r="D158" s="506"/>
      <c r="E158" s="506"/>
      <c r="F158" s="506"/>
      <c r="G158" s="506"/>
    </row>
    <row r="159" customFormat="false" ht="13.2" hidden="false" customHeight="false" outlineLevel="0" collapsed="false">
      <c r="B159" s="504"/>
      <c r="C159" s="505"/>
      <c r="D159" s="506"/>
      <c r="E159" s="506"/>
      <c r="F159" s="506"/>
      <c r="G159" s="506"/>
    </row>
    <row r="160" customFormat="false" ht="13.2" hidden="false" customHeight="false" outlineLevel="0" collapsed="false">
      <c r="B160" s="504"/>
      <c r="C160" s="505"/>
      <c r="D160" s="506"/>
      <c r="E160" s="506"/>
      <c r="F160" s="506"/>
      <c r="G160" s="506"/>
    </row>
    <row r="161" customFormat="false" ht="13.2" hidden="false" customHeight="false" outlineLevel="0" collapsed="false">
      <c r="B161" s="504"/>
      <c r="C161" s="505"/>
      <c r="D161" s="506"/>
      <c r="E161" s="506"/>
      <c r="F161" s="506"/>
      <c r="G161" s="506"/>
    </row>
    <row r="162" customFormat="false" ht="13.2" hidden="false" customHeight="false" outlineLevel="0" collapsed="false">
      <c r="B162" s="504"/>
      <c r="C162" s="505"/>
      <c r="D162" s="506"/>
      <c r="E162" s="506"/>
      <c r="F162" s="506"/>
      <c r="G162" s="506"/>
    </row>
    <row r="163" customFormat="false" ht="13.2" hidden="false" customHeight="false" outlineLevel="0" collapsed="false">
      <c r="B163" s="504"/>
      <c r="C163" s="505"/>
      <c r="D163" s="506"/>
      <c r="E163" s="506"/>
      <c r="F163" s="506"/>
      <c r="G163" s="506"/>
    </row>
    <row r="164" customFormat="false" ht="13.2" hidden="false" customHeight="false" outlineLevel="0" collapsed="false">
      <c r="B164" s="504"/>
      <c r="C164" s="505"/>
      <c r="D164" s="506"/>
      <c r="E164" s="506"/>
      <c r="F164" s="506"/>
      <c r="G164" s="506"/>
    </row>
    <row r="165" customFormat="false" ht="13.2" hidden="false" customHeight="false" outlineLevel="0" collapsed="false">
      <c r="B165" s="504"/>
      <c r="C165" s="505"/>
      <c r="D165" s="506"/>
      <c r="E165" s="506"/>
      <c r="F165" s="506"/>
      <c r="G165" s="506"/>
    </row>
    <row r="166" customFormat="false" ht="13.2" hidden="false" customHeight="false" outlineLevel="0" collapsed="false">
      <c r="B166" s="504"/>
      <c r="C166" s="505"/>
      <c r="D166" s="506"/>
      <c r="E166" s="506"/>
      <c r="F166" s="506"/>
      <c r="G166" s="506"/>
    </row>
    <row r="167" customFormat="false" ht="13.2" hidden="false" customHeight="false" outlineLevel="0" collapsed="false">
      <c r="B167" s="504"/>
      <c r="C167" s="505"/>
      <c r="D167" s="506"/>
      <c r="E167" s="506"/>
      <c r="F167" s="506"/>
      <c r="G167" s="506"/>
    </row>
    <row r="168" customFormat="false" ht="13.2" hidden="false" customHeight="false" outlineLevel="0" collapsed="false">
      <c r="B168" s="504"/>
      <c r="C168" s="505"/>
      <c r="D168" s="506"/>
      <c r="E168" s="506"/>
      <c r="F168" s="506"/>
      <c r="G168" s="506"/>
    </row>
    <row r="169" customFormat="false" ht="13.2" hidden="false" customHeight="false" outlineLevel="0" collapsed="false">
      <c r="B169" s="504"/>
      <c r="C169" s="505"/>
      <c r="D169" s="506"/>
      <c r="E169" s="506"/>
      <c r="F169" s="506"/>
      <c r="G169" s="506"/>
    </row>
    <row r="170" customFormat="false" ht="13.2" hidden="false" customHeight="false" outlineLevel="0" collapsed="false">
      <c r="B170" s="504"/>
      <c r="C170" s="505"/>
      <c r="D170" s="506"/>
      <c r="E170" s="506"/>
      <c r="F170" s="506"/>
      <c r="G170" s="506"/>
    </row>
    <row r="171" customFormat="false" ht="13.2" hidden="false" customHeight="false" outlineLevel="0" collapsed="false">
      <c r="B171" s="504"/>
      <c r="C171" s="505"/>
      <c r="D171" s="506"/>
      <c r="E171" s="506"/>
      <c r="F171" s="506"/>
      <c r="G171" s="506"/>
    </row>
    <row r="172" customFormat="false" ht="13.2" hidden="false" customHeight="false" outlineLevel="0" collapsed="false">
      <c r="B172" s="504"/>
      <c r="C172" s="505"/>
      <c r="D172" s="506"/>
      <c r="E172" s="506"/>
      <c r="F172" s="506"/>
      <c r="G172" s="506"/>
    </row>
    <row r="173" customFormat="false" ht="13.2" hidden="false" customHeight="false" outlineLevel="0" collapsed="false">
      <c r="B173" s="504"/>
      <c r="C173" s="505"/>
      <c r="D173" s="506"/>
      <c r="E173" s="506"/>
      <c r="F173" s="506"/>
      <c r="G173" s="506"/>
    </row>
    <row r="174" customFormat="false" ht="13.2" hidden="false" customHeight="false" outlineLevel="0" collapsed="false">
      <c r="B174" s="504"/>
      <c r="C174" s="505"/>
      <c r="D174" s="506"/>
      <c r="E174" s="506"/>
      <c r="F174" s="506"/>
      <c r="G174" s="506"/>
    </row>
    <row r="175" customFormat="false" ht="13.2" hidden="false" customHeight="false" outlineLevel="0" collapsed="false">
      <c r="B175" s="504"/>
      <c r="C175" s="505"/>
      <c r="D175" s="506"/>
      <c r="E175" s="506"/>
      <c r="F175" s="506"/>
      <c r="G175" s="506"/>
    </row>
    <row r="176" customFormat="false" ht="13.2" hidden="false" customHeight="false" outlineLevel="0" collapsed="false">
      <c r="B176" s="504"/>
      <c r="C176" s="505"/>
      <c r="D176" s="506"/>
      <c r="E176" s="506"/>
      <c r="F176" s="506"/>
      <c r="G176" s="506"/>
    </row>
    <row r="177" customFormat="false" ht="13.2" hidden="false" customHeight="false" outlineLevel="0" collapsed="false">
      <c r="B177" s="504"/>
      <c r="C177" s="505"/>
      <c r="D177" s="506"/>
      <c r="E177" s="506"/>
      <c r="F177" s="506"/>
      <c r="G177" s="506"/>
    </row>
    <row r="178" customFormat="false" ht="13.2" hidden="false" customHeight="false" outlineLevel="0" collapsed="false">
      <c r="B178" s="504"/>
      <c r="C178" s="505"/>
      <c r="D178" s="506"/>
      <c r="E178" s="506"/>
      <c r="F178" s="506"/>
      <c r="G178" s="506"/>
    </row>
    <row r="179" customFormat="false" ht="13.2" hidden="false" customHeight="false" outlineLevel="0" collapsed="false">
      <c r="B179" s="504"/>
      <c r="C179" s="505"/>
      <c r="D179" s="506"/>
      <c r="E179" s="506"/>
      <c r="F179" s="506"/>
      <c r="G179" s="506"/>
    </row>
    <row r="180" customFormat="false" ht="13.2" hidden="false" customHeight="false" outlineLevel="0" collapsed="false">
      <c r="B180" s="504"/>
      <c r="C180" s="505"/>
      <c r="D180" s="506"/>
      <c r="E180" s="506"/>
      <c r="F180" s="506"/>
      <c r="G180" s="506"/>
    </row>
    <row r="181" customFormat="false" ht="13.2" hidden="false" customHeight="false" outlineLevel="0" collapsed="false">
      <c r="B181" s="504"/>
      <c r="C181" s="505"/>
      <c r="D181" s="506"/>
      <c r="E181" s="506"/>
      <c r="F181" s="506"/>
      <c r="G181" s="506"/>
    </row>
    <row r="182" customFormat="false" ht="13.2" hidden="false" customHeight="false" outlineLevel="0" collapsed="false">
      <c r="B182" s="504"/>
      <c r="C182" s="505"/>
      <c r="D182" s="506"/>
      <c r="E182" s="506"/>
      <c r="F182" s="506"/>
      <c r="G182" s="506"/>
    </row>
    <row r="183" customFormat="false" ht="13.2" hidden="false" customHeight="false" outlineLevel="0" collapsed="false">
      <c r="B183" s="504"/>
      <c r="C183" s="505"/>
      <c r="D183" s="506"/>
      <c r="E183" s="506"/>
      <c r="F183" s="506"/>
      <c r="G183" s="506"/>
    </row>
    <row r="184" customFormat="false" ht="13.2" hidden="false" customHeight="false" outlineLevel="0" collapsed="false">
      <c r="B184" s="504"/>
      <c r="C184" s="505"/>
      <c r="D184" s="506"/>
      <c r="E184" s="506"/>
      <c r="F184" s="506"/>
      <c r="G184" s="506"/>
    </row>
    <row r="185" customFormat="false" ht="13.2" hidden="false" customHeight="false" outlineLevel="0" collapsed="false">
      <c r="B185" s="504"/>
      <c r="C185" s="505"/>
      <c r="D185" s="506"/>
      <c r="E185" s="506"/>
      <c r="F185" s="506"/>
      <c r="G185" s="506"/>
    </row>
    <row r="186" customFormat="false" ht="13.2" hidden="false" customHeight="false" outlineLevel="0" collapsed="false">
      <c r="B186" s="504"/>
      <c r="C186" s="505"/>
      <c r="D186" s="506"/>
      <c r="E186" s="506"/>
      <c r="F186" s="506"/>
      <c r="G186" s="506"/>
    </row>
    <row r="187" customFormat="false" ht="13.2" hidden="false" customHeight="false" outlineLevel="0" collapsed="false">
      <c r="B187" s="504"/>
      <c r="C187" s="505"/>
      <c r="D187" s="506"/>
      <c r="E187" s="506"/>
      <c r="F187" s="506"/>
      <c r="G187" s="506"/>
    </row>
    <row r="188" customFormat="false" ht="13.2" hidden="false" customHeight="false" outlineLevel="0" collapsed="false">
      <c r="B188" s="504"/>
      <c r="C188" s="505"/>
      <c r="D188" s="506"/>
      <c r="E188" s="506"/>
      <c r="F188" s="506"/>
      <c r="G188" s="506"/>
    </row>
    <row r="189" customFormat="false" ht="13.2" hidden="false" customHeight="false" outlineLevel="0" collapsed="false">
      <c r="B189" s="504"/>
      <c r="C189" s="505"/>
      <c r="D189" s="506"/>
      <c r="E189" s="506"/>
      <c r="F189" s="506"/>
      <c r="G189" s="506"/>
    </row>
    <row r="190" customFormat="false" ht="13.2" hidden="false" customHeight="false" outlineLevel="0" collapsed="false">
      <c r="B190" s="504"/>
      <c r="C190" s="505"/>
      <c r="D190" s="506"/>
      <c r="E190" s="506"/>
      <c r="F190" s="506"/>
      <c r="G190" s="506"/>
    </row>
    <row r="191" customFormat="false" ht="13.2" hidden="false" customHeight="false" outlineLevel="0" collapsed="false">
      <c r="B191" s="504"/>
      <c r="C191" s="505"/>
      <c r="D191" s="506"/>
      <c r="E191" s="506"/>
      <c r="F191" s="506"/>
      <c r="G191" s="506"/>
    </row>
    <row r="192" customFormat="false" ht="13.2" hidden="false" customHeight="false" outlineLevel="0" collapsed="false">
      <c r="B192" s="504"/>
      <c r="C192" s="505"/>
      <c r="D192" s="506"/>
      <c r="E192" s="506"/>
      <c r="F192" s="506"/>
      <c r="G192" s="506"/>
    </row>
    <row r="193" customFormat="false" ht="13.2" hidden="false" customHeight="false" outlineLevel="0" collapsed="false">
      <c r="B193" s="504"/>
      <c r="C193" s="505"/>
      <c r="D193" s="506"/>
      <c r="E193" s="506"/>
      <c r="F193" s="506"/>
      <c r="G193" s="506"/>
    </row>
    <row r="194" customFormat="false" ht="13.2" hidden="false" customHeight="false" outlineLevel="0" collapsed="false">
      <c r="B194" s="504"/>
      <c r="C194" s="505"/>
      <c r="D194" s="506"/>
      <c r="E194" s="506"/>
      <c r="F194" s="506"/>
      <c r="G194" s="506"/>
    </row>
    <row r="195" customFormat="false" ht="13.2" hidden="false" customHeight="false" outlineLevel="0" collapsed="false">
      <c r="B195" s="504"/>
      <c r="C195" s="505"/>
      <c r="D195" s="506"/>
      <c r="E195" s="506"/>
      <c r="F195" s="506"/>
      <c r="G195" s="506"/>
    </row>
    <row r="196" customFormat="false" ht="13.2" hidden="false" customHeight="false" outlineLevel="0" collapsed="false">
      <c r="B196" s="504"/>
      <c r="C196" s="505"/>
      <c r="D196" s="506"/>
      <c r="E196" s="506"/>
      <c r="F196" s="506"/>
      <c r="G196" s="506"/>
    </row>
    <row r="197" customFormat="false" ht="13.2" hidden="false" customHeight="false" outlineLevel="0" collapsed="false">
      <c r="B197" s="504"/>
      <c r="C197" s="505"/>
      <c r="D197" s="506"/>
      <c r="E197" s="506"/>
      <c r="F197" s="506"/>
      <c r="G197" s="506"/>
    </row>
    <row r="198" customFormat="false" ht="13.2" hidden="false" customHeight="false" outlineLevel="0" collapsed="false">
      <c r="B198" s="504"/>
      <c r="C198" s="505"/>
      <c r="D198" s="506"/>
      <c r="E198" s="506"/>
      <c r="F198" s="506"/>
      <c r="G198" s="506"/>
    </row>
    <row r="199" customFormat="false" ht="13.2" hidden="false" customHeight="false" outlineLevel="0" collapsed="false">
      <c r="B199" s="504"/>
      <c r="C199" s="505"/>
      <c r="D199" s="506"/>
      <c r="E199" s="506"/>
      <c r="F199" s="506"/>
      <c r="G199" s="506"/>
    </row>
    <row r="200" customFormat="false" ht="13.2" hidden="false" customHeight="false" outlineLevel="0" collapsed="false">
      <c r="B200" s="504"/>
      <c r="C200" s="505"/>
      <c r="D200" s="506"/>
      <c r="E200" s="506"/>
      <c r="F200" s="506"/>
      <c r="G200" s="506"/>
    </row>
    <row r="201" customFormat="false" ht="13.2" hidden="false" customHeight="false" outlineLevel="0" collapsed="false">
      <c r="B201" s="504"/>
      <c r="C201" s="505"/>
      <c r="D201" s="506"/>
      <c r="E201" s="506"/>
      <c r="F201" s="506"/>
      <c r="G201" s="506"/>
    </row>
    <row r="202" customFormat="false" ht="13.2" hidden="false" customHeight="false" outlineLevel="0" collapsed="false">
      <c r="B202" s="504"/>
      <c r="C202" s="505"/>
      <c r="D202" s="506"/>
      <c r="E202" s="506"/>
      <c r="F202" s="506"/>
      <c r="G202" s="506"/>
    </row>
    <row r="203" customFormat="false" ht="13.2" hidden="false" customHeight="false" outlineLevel="0" collapsed="false">
      <c r="B203" s="504"/>
      <c r="C203" s="505"/>
      <c r="D203" s="506"/>
      <c r="E203" s="506"/>
      <c r="F203" s="506"/>
      <c r="G203" s="506"/>
    </row>
    <row r="204" customFormat="false" ht="13.2" hidden="false" customHeight="false" outlineLevel="0" collapsed="false">
      <c r="B204" s="504"/>
      <c r="C204" s="505"/>
      <c r="D204" s="506"/>
      <c r="E204" s="506"/>
      <c r="F204" s="506"/>
      <c r="G204" s="506"/>
    </row>
    <row r="205" customFormat="false" ht="13.2" hidden="false" customHeight="false" outlineLevel="0" collapsed="false">
      <c r="B205" s="504"/>
      <c r="C205" s="505"/>
      <c r="D205" s="506"/>
      <c r="E205" s="506"/>
      <c r="F205" s="506"/>
      <c r="G205" s="506"/>
    </row>
    <row r="206" customFormat="false" ht="13.2" hidden="false" customHeight="false" outlineLevel="0" collapsed="false">
      <c r="B206" s="504"/>
      <c r="C206" s="505"/>
      <c r="D206" s="506"/>
      <c r="E206" s="506"/>
      <c r="F206" s="506"/>
      <c r="G206" s="506"/>
    </row>
    <row r="207" customFormat="false" ht="13.2" hidden="false" customHeight="false" outlineLevel="0" collapsed="false">
      <c r="B207" s="504"/>
      <c r="C207" s="505"/>
      <c r="D207" s="506"/>
      <c r="E207" s="506"/>
      <c r="F207" s="506"/>
      <c r="G207" s="506"/>
    </row>
    <row r="208" customFormat="false" ht="13.2" hidden="false" customHeight="false" outlineLevel="0" collapsed="false">
      <c r="B208" s="504"/>
      <c r="C208" s="505"/>
      <c r="D208" s="506"/>
      <c r="E208" s="506"/>
      <c r="F208" s="506"/>
      <c r="G208" s="506"/>
    </row>
    <row r="209" customFormat="false" ht="13.2" hidden="false" customHeight="false" outlineLevel="0" collapsed="false">
      <c r="B209" s="504"/>
      <c r="C209" s="505"/>
      <c r="D209" s="506"/>
      <c r="E209" s="506"/>
      <c r="F209" s="506"/>
      <c r="G209" s="506"/>
    </row>
    <row r="210" customFormat="false" ht="13.2" hidden="false" customHeight="false" outlineLevel="0" collapsed="false">
      <c r="B210" s="504"/>
      <c r="C210" s="505"/>
      <c r="D210" s="506"/>
      <c r="E210" s="506"/>
      <c r="F210" s="506"/>
      <c r="G210" s="506"/>
    </row>
    <row r="211" customFormat="false" ht="13.2" hidden="false" customHeight="false" outlineLevel="0" collapsed="false">
      <c r="B211" s="504"/>
      <c r="C211" s="505"/>
      <c r="D211" s="506"/>
      <c r="E211" s="506"/>
      <c r="F211" s="506"/>
      <c r="G211" s="506"/>
    </row>
    <row r="212" customFormat="false" ht="13.2" hidden="false" customHeight="false" outlineLevel="0" collapsed="false">
      <c r="B212" s="504"/>
      <c r="C212" s="505"/>
      <c r="D212" s="506"/>
      <c r="E212" s="506"/>
      <c r="F212" s="506"/>
      <c r="G212" s="506"/>
    </row>
    <row r="213" customFormat="false" ht="13.2" hidden="false" customHeight="false" outlineLevel="0" collapsed="false">
      <c r="B213" s="504"/>
      <c r="C213" s="505"/>
      <c r="D213" s="506"/>
      <c r="E213" s="506"/>
      <c r="F213" s="506"/>
      <c r="G213" s="506"/>
    </row>
    <row r="214" customFormat="false" ht="13.2" hidden="false" customHeight="false" outlineLevel="0" collapsed="false">
      <c r="B214" s="504"/>
      <c r="C214" s="505"/>
      <c r="D214" s="506"/>
      <c r="E214" s="506"/>
      <c r="F214" s="506"/>
      <c r="G214" s="506"/>
    </row>
    <row r="215" customFormat="false" ht="13.2" hidden="false" customHeight="false" outlineLevel="0" collapsed="false">
      <c r="B215" s="504"/>
      <c r="C215" s="505"/>
      <c r="D215" s="506"/>
      <c r="E215" s="506"/>
      <c r="F215" s="506"/>
      <c r="G215" s="506"/>
    </row>
    <row r="216" customFormat="false" ht="13.2" hidden="false" customHeight="false" outlineLevel="0" collapsed="false">
      <c r="B216" s="504"/>
      <c r="C216" s="505"/>
      <c r="D216" s="506"/>
      <c r="E216" s="506"/>
      <c r="F216" s="506"/>
      <c r="G216" s="506"/>
    </row>
    <row r="217" customFormat="false" ht="13.2" hidden="false" customHeight="false" outlineLevel="0" collapsed="false">
      <c r="B217" s="504"/>
      <c r="C217" s="505"/>
      <c r="D217" s="506"/>
      <c r="E217" s="506"/>
      <c r="F217" s="506"/>
      <c r="G217" s="506"/>
    </row>
    <row r="218" customFormat="false" ht="13.2" hidden="false" customHeight="false" outlineLevel="0" collapsed="false">
      <c r="B218" s="504"/>
      <c r="C218" s="505"/>
      <c r="D218" s="506"/>
      <c r="E218" s="506"/>
      <c r="F218" s="506"/>
      <c r="G218" s="506"/>
    </row>
    <row r="219" customFormat="false" ht="13.2" hidden="false" customHeight="false" outlineLevel="0" collapsed="false">
      <c r="B219" s="504"/>
      <c r="C219" s="505"/>
      <c r="D219" s="506"/>
      <c r="E219" s="506"/>
      <c r="F219" s="506"/>
      <c r="G219" s="506"/>
    </row>
    <row r="220" customFormat="false" ht="13.2" hidden="false" customHeight="false" outlineLevel="0" collapsed="false">
      <c r="B220" s="504"/>
      <c r="C220" s="505"/>
      <c r="D220" s="506"/>
      <c r="E220" s="506"/>
      <c r="F220" s="506"/>
      <c r="G220" s="506"/>
    </row>
    <row r="221" customFormat="false" ht="13.2" hidden="false" customHeight="false" outlineLevel="0" collapsed="false">
      <c r="B221" s="504"/>
      <c r="C221" s="505"/>
      <c r="D221" s="506"/>
      <c r="E221" s="506"/>
      <c r="F221" s="506"/>
      <c r="G221" s="506"/>
    </row>
    <row r="222" customFormat="false" ht="13.2" hidden="false" customHeight="false" outlineLevel="0" collapsed="false">
      <c r="B222" s="504"/>
      <c r="C222" s="505"/>
      <c r="D222" s="506"/>
      <c r="E222" s="506"/>
      <c r="F222" s="506"/>
      <c r="G222" s="506"/>
    </row>
    <row r="223" customFormat="false" ht="13.2" hidden="false" customHeight="false" outlineLevel="0" collapsed="false">
      <c r="B223" s="504"/>
      <c r="C223" s="505"/>
      <c r="D223" s="506"/>
      <c r="E223" s="506"/>
      <c r="F223" s="506"/>
      <c r="G223" s="506"/>
    </row>
    <row r="224" customFormat="false" ht="13.2" hidden="false" customHeight="false" outlineLevel="0" collapsed="false">
      <c r="B224" s="504"/>
      <c r="C224" s="505"/>
      <c r="D224" s="506"/>
      <c r="E224" s="506"/>
      <c r="F224" s="506"/>
      <c r="G224" s="506"/>
    </row>
    <row r="225" customFormat="false" ht="13.2" hidden="false" customHeight="false" outlineLevel="0" collapsed="false">
      <c r="B225" s="504"/>
      <c r="C225" s="505"/>
      <c r="D225" s="506"/>
      <c r="E225" s="506"/>
      <c r="F225" s="506"/>
      <c r="G225" s="506"/>
    </row>
    <row r="226" customFormat="false" ht="13.2" hidden="false" customHeight="false" outlineLevel="0" collapsed="false">
      <c r="B226" s="504"/>
      <c r="C226" s="505"/>
      <c r="D226" s="506"/>
      <c r="E226" s="506"/>
      <c r="F226" s="506"/>
      <c r="G226" s="506"/>
    </row>
    <row r="227" customFormat="false" ht="13.2" hidden="false" customHeight="false" outlineLevel="0" collapsed="false">
      <c r="B227" s="504"/>
      <c r="C227" s="505"/>
      <c r="D227" s="506"/>
      <c r="E227" s="506"/>
      <c r="F227" s="506"/>
      <c r="G227" s="506"/>
    </row>
    <row r="228" customFormat="false" ht="13.2" hidden="false" customHeight="false" outlineLevel="0" collapsed="false">
      <c r="B228" s="504"/>
      <c r="C228" s="505"/>
      <c r="D228" s="506"/>
      <c r="E228" s="506"/>
      <c r="F228" s="506"/>
      <c r="G228" s="506"/>
    </row>
    <row r="229" customFormat="false" ht="13.2" hidden="false" customHeight="false" outlineLevel="0" collapsed="false">
      <c r="B229" s="504"/>
      <c r="C229" s="505"/>
      <c r="D229" s="506"/>
      <c r="E229" s="506"/>
      <c r="F229" s="506"/>
      <c r="G229" s="506"/>
    </row>
    <row r="230" customFormat="false" ht="13.2" hidden="false" customHeight="false" outlineLevel="0" collapsed="false">
      <c r="B230" s="504"/>
      <c r="C230" s="505"/>
      <c r="D230" s="506"/>
      <c r="E230" s="506"/>
      <c r="F230" s="506"/>
      <c r="G230" s="506"/>
    </row>
    <row r="231" customFormat="false" ht="13.2" hidden="false" customHeight="false" outlineLevel="0" collapsed="false">
      <c r="B231" s="504"/>
      <c r="C231" s="505"/>
      <c r="D231" s="506"/>
      <c r="E231" s="506"/>
      <c r="F231" s="506"/>
      <c r="G231" s="506"/>
    </row>
    <row r="232" customFormat="false" ht="13.2" hidden="false" customHeight="false" outlineLevel="0" collapsed="false">
      <c r="B232" s="504"/>
      <c r="C232" s="505"/>
      <c r="D232" s="506"/>
      <c r="E232" s="506"/>
      <c r="F232" s="506"/>
      <c r="G232" s="506"/>
    </row>
    <row r="233" customFormat="false" ht="13.2" hidden="false" customHeight="false" outlineLevel="0" collapsed="false">
      <c r="B233" s="504"/>
      <c r="C233" s="505"/>
      <c r="D233" s="506"/>
      <c r="E233" s="506"/>
      <c r="F233" s="506"/>
      <c r="G233" s="506"/>
    </row>
    <row r="234" customFormat="false" ht="13.2" hidden="false" customHeight="false" outlineLevel="0" collapsed="false">
      <c r="B234" s="504"/>
      <c r="C234" s="505"/>
      <c r="D234" s="506"/>
      <c r="E234" s="506"/>
      <c r="F234" s="506"/>
      <c r="G234" s="506"/>
    </row>
    <row r="235" customFormat="false" ht="13.2" hidden="false" customHeight="false" outlineLevel="0" collapsed="false">
      <c r="B235" s="504"/>
      <c r="C235" s="505"/>
      <c r="D235" s="506"/>
      <c r="E235" s="506"/>
      <c r="F235" s="506"/>
      <c r="G235" s="506"/>
    </row>
    <row r="236" customFormat="false" ht="13.2" hidden="false" customHeight="false" outlineLevel="0" collapsed="false">
      <c r="B236" s="504"/>
      <c r="C236" s="505"/>
      <c r="D236" s="506"/>
      <c r="E236" s="506"/>
      <c r="F236" s="506"/>
      <c r="G236" s="506"/>
    </row>
    <row r="237" customFormat="false" ht="13.2" hidden="false" customHeight="false" outlineLevel="0" collapsed="false">
      <c r="B237" s="504"/>
      <c r="C237" s="505"/>
      <c r="D237" s="506"/>
      <c r="E237" s="506"/>
      <c r="F237" s="506"/>
      <c r="G237" s="506"/>
    </row>
    <row r="238" customFormat="false" ht="13.2" hidden="false" customHeight="false" outlineLevel="0" collapsed="false">
      <c r="B238" s="504"/>
      <c r="C238" s="505"/>
      <c r="D238" s="506"/>
      <c r="E238" s="506"/>
      <c r="F238" s="506"/>
      <c r="G238" s="506"/>
    </row>
    <row r="239" customFormat="false" ht="13.2" hidden="false" customHeight="false" outlineLevel="0" collapsed="false">
      <c r="B239" s="504"/>
      <c r="C239" s="505"/>
      <c r="D239" s="506"/>
      <c r="E239" s="506"/>
      <c r="F239" s="506"/>
      <c r="G239" s="506"/>
    </row>
    <row r="240" customFormat="false" ht="13.2" hidden="false" customHeight="false" outlineLevel="0" collapsed="false">
      <c r="B240" s="504"/>
      <c r="C240" s="505"/>
      <c r="D240" s="506"/>
      <c r="E240" s="506"/>
      <c r="F240" s="506"/>
      <c r="G240" s="506"/>
    </row>
    <row r="241" customFormat="false" ht="13.2" hidden="false" customHeight="false" outlineLevel="0" collapsed="false">
      <c r="B241" s="504"/>
      <c r="C241" s="505"/>
      <c r="D241" s="506"/>
      <c r="E241" s="506"/>
      <c r="F241" s="506"/>
      <c r="G241" s="506"/>
    </row>
    <row r="242" customFormat="false" ht="13.2" hidden="false" customHeight="false" outlineLevel="0" collapsed="false">
      <c r="B242" s="504"/>
      <c r="C242" s="505"/>
      <c r="D242" s="506"/>
      <c r="E242" s="506"/>
      <c r="F242" s="506"/>
      <c r="G242" s="506"/>
    </row>
    <row r="243" customFormat="false" ht="13.2" hidden="false" customHeight="false" outlineLevel="0" collapsed="false">
      <c r="B243" s="504"/>
      <c r="C243" s="505"/>
      <c r="D243" s="506"/>
      <c r="E243" s="506"/>
      <c r="F243" s="506"/>
      <c r="G243" s="506"/>
    </row>
    <row r="244" customFormat="false" ht="13.2" hidden="false" customHeight="false" outlineLevel="0" collapsed="false">
      <c r="B244" s="504"/>
      <c r="C244" s="505"/>
      <c r="D244" s="506"/>
      <c r="E244" s="506"/>
      <c r="F244" s="506"/>
      <c r="G244" s="506"/>
    </row>
    <row r="245" customFormat="false" ht="13.2" hidden="false" customHeight="false" outlineLevel="0" collapsed="false">
      <c r="B245" s="504"/>
      <c r="C245" s="505"/>
      <c r="D245" s="506"/>
      <c r="E245" s="506"/>
      <c r="F245" s="506"/>
      <c r="G245" s="506"/>
    </row>
    <row r="246" customFormat="false" ht="13.2" hidden="false" customHeight="false" outlineLevel="0" collapsed="false">
      <c r="B246" s="504"/>
      <c r="C246" s="505"/>
      <c r="D246" s="506"/>
      <c r="E246" s="506"/>
      <c r="F246" s="506"/>
      <c r="G246" s="506"/>
    </row>
    <row r="247" customFormat="false" ht="13.2" hidden="false" customHeight="false" outlineLevel="0" collapsed="false">
      <c r="B247" s="504"/>
      <c r="C247" s="505"/>
      <c r="D247" s="506"/>
      <c r="E247" s="506"/>
      <c r="F247" s="506"/>
      <c r="G247" s="506"/>
    </row>
    <row r="248" customFormat="false" ht="13.2" hidden="false" customHeight="false" outlineLevel="0" collapsed="false">
      <c r="B248" s="504"/>
      <c r="C248" s="505"/>
      <c r="D248" s="506"/>
      <c r="E248" s="506"/>
      <c r="F248" s="506"/>
      <c r="G248" s="506"/>
    </row>
    <row r="249" customFormat="false" ht="13.2" hidden="false" customHeight="false" outlineLevel="0" collapsed="false">
      <c r="B249" s="504"/>
      <c r="C249" s="505"/>
      <c r="D249" s="506"/>
      <c r="E249" s="506"/>
      <c r="F249" s="506"/>
      <c r="G249" s="506"/>
    </row>
    <row r="250" customFormat="false" ht="13.2" hidden="false" customHeight="false" outlineLevel="0" collapsed="false">
      <c r="B250" s="504"/>
      <c r="C250" s="505"/>
      <c r="D250" s="506"/>
      <c r="E250" s="506"/>
      <c r="F250" s="506"/>
      <c r="G250" s="506"/>
    </row>
    <row r="251" customFormat="false" ht="13.2" hidden="false" customHeight="false" outlineLevel="0" collapsed="false">
      <c r="B251" s="504"/>
      <c r="C251" s="505"/>
      <c r="D251" s="506"/>
      <c r="E251" s="506"/>
      <c r="F251" s="506"/>
      <c r="G251" s="506"/>
    </row>
    <row r="252" customFormat="false" ht="13.2" hidden="false" customHeight="false" outlineLevel="0" collapsed="false">
      <c r="B252" s="504"/>
      <c r="C252" s="505"/>
      <c r="D252" s="506"/>
      <c r="E252" s="506"/>
      <c r="F252" s="506"/>
      <c r="G252" s="506"/>
    </row>
    <row r="253" customFormat="false" ht="13.2" hidden="false" customHeight="false" outlineLevel="0" collapsed="false">
      <c r="B253" s="504"/>
      <c r="C253" s="505"/>
      <c r="D253" s="506"/>
      <c r="E253" s="506"/>
      <c r="F253" s="506"/>
      <c r="G253" s="506"/>
    </row>
    <row r="254" customFormat="false" ht="13.2" hidden="false" customHeight="false" outlineLevel="0" collapsed="false">
      <c r="B254" s="504"/>
      <c r="C254" s="505"/>
      <c r="D254" s="506"/>
      <c r="E254" s="506"/>
      <c r="F254" s="506"/>
      <c r="G254" s="506"/>
    </row>
    <row r="255" customFormat="false" ht="13.2" hidden="false" customHeight="false" outlineLevel="0" collapsed="false">
      <c r="B255" s="504"/>
      <c r="C255" s="505"/>
      <c r="D255" s="506"/>
      <c r="E255" s="506"/>
      <c r="F255" s="506"/>
      <c r="G255" s="506"/>
    </row>
    <row r="256" customFormat="false" ht="13.2" hidden="false" customHeight="false" outlineLevel="0" collapsed="false">
      <c r="B256" s="504"/>
      <c r="C256" s="505"/>
      <c r="D256" s="506"/>
      <c r="E256" s="506"/>
      <c r="F256" s="506"/>
      <c r="G256" s="506"/>
    </row>
    <row r="257" customFormat="false" ht="13.2" hidden="false" customHeight="false" outlineLevel="0" collapsed="false">
      <c r="B257" s="504"/>
      <c r="C257" s="505"/>
      <c r="D257" s="506"/>
      <c r="E257" s="506"/>
      <c r="F257" s="506"/>
      <c r="G257" s="506"/>
    </row>
    <row r="258" customFormat="false" ht="13.2" hidden="false" customHeight="false" outlineLevel="0" collapsed="false">
      <c r="B258" s="504"/>
      <c r="C258" s="505"/>
      <c r="D258" s="506"/>
      <c r="E258" s="506"/>
      <c r="F258" s="506"/>
      <c r="G258" s="506"/>
    </row>
    <row r="259" customFormat="false" ht="13.2" hidden="false" customHeight="false" outlineLevel="0" collapsed="false">
      <c r="B259" s="504"/>
      <c r="C259" s="505"/>
      <c r="D259" s="506"/>
      <c r="E259" s="506"/>
      <c r="F259" s="506"/>
      <c r="G259" s="506"/>
    </row>
    <row r="260" customFormat="false" ht="13.2" hidden="false" customHeight="false" outlineLevel="0" collapsed="false">
      <c r="B260" s="504"/>
      <c r="C260" s="505"/>
      <c r="D260" s="506"/>
      <c r="E260" s="506"/>
      <c r="F260" s="506"/>
      <c r="G260" s="506"/>
    </row>
    <row r="261" customFormat="false" ht="13.2" hidden="false" customHeight="false" outlineLevel="0" collapsed="false">
      <c r="B261" s="504"/>
      <c r="C261" s="505"/>
      <c r="D261" s="506"/>
      <c r="E261" s="506"/>
      <c r="F261" s="506"/>
      <c r="G261" s="506"/>
    </row>
    <row r="262" customFormat="false" ht="13.2" hidden="false" customHeight="false" outlineLevel="0" collapsed="false">
      <c r="B262" s="504"/>
      <c r="C262" s="505"/>
      <c r="D262" s="506"/>
      <c r="E262" s="506"/>
      <c r="F262" s="506"/>
      <c r="G262" s="506"/>
    </row>
    <row r="263" customFormat="false" ht="13.2" hidden="false" customHeight="false" outlineLevel="0" collapsed="false">
      <c r="B263" s="504"/>
      <c r="C263" s="505"/>
      <c r="D263" s="506"/>
      <c r="E263" s="506"/>
      <c r="F263" s="506"/>
      <c r="G263" s="506"/>
    </row>
    <row r="264" customFormat="false" ht="13.2" hidden="false" customHeight="false" outlineLevel="0" collapsed="false">
      <c r="B264" s="504"/>
      <c r="C264" s="505"/>
      <c r="D264" s="506"/>
      <c r="E264" s="506"/>
      <c r="F264" s="506"/>
      <c r="G264" s="506"/>
    </row>
    <row r="265" customFormat="false" ht="13.2" hidden="false" customHeight="false" outlineLevel="0" collapsed="false">
      <c r="B265" s="504"/>
      <c r="C265" s="505"/>
      <c r="D265" s="506"/>
      <c r="E265" s="506"/>
      <c r="F265" s="506"/>
      <c r="G265" s="506"/>
    </row>
    <row r="266" customFormat="false" ht="13.2" hidden="false" customHeight="false" outlineLevel="0" collapsed="false">
      <c r="B266" s="504"/>
      <c r="C266" s="505"/>
      <c r="D266" s="506"/>
      <c r="E266" s="506"/>
      <c r="F266" s="506"/>
      <c r="G266" s="506"/>
    </row>
    <row r="267" customFormat="false" ht="13.2" hidden="false" customHeight="false" outlineLevel="0" collapsed="false">
      <c r="B267" s="504"/>
      <c r="C267" s="505"/>
      <c r="D267" s="506"/>
      <c r="E267" s="506"/>
      <c r="F267" s="506"/>
      <c r="G267" s="506"/>
    </row>
    <row r="268" customFormat="false" ht="13.2" hidden="false" customHeight="false" outlineLevel="0" collapsed="false">
      <c r="B268" s="504"/>
      <c r="C268" s="505"/>
      <c r="D268" s="506"/>
      <c r="E268" s="506"/>
      <c r="F268" s="506"/>
      <c r="G268" s="506"/>
    </row>
    <row r="269" customFormat="false" ht="13.2" hidden="false" customHeight="false" outlineLevel="0" collapsed="false">
      <c r="B269" s="504"/>
      <c r="C269" s="505"/>
      <c r="D269" s="506"/>
      <c r="E269" s="506"/>
      <c r="F269" s="506"/>
      <c r="G269" s="506"/>
    </row>
    <row r="270" customFormat="false" ht="13.2" hidden="false" customHeight="false" outlineLevel="0" collapsed="false">
      <c r="B270" s="504"/>
      <c r="C270" s="505"/>
      <c r="D270" s="506"/>
      <c r="E270" s="506"/>
      <c r="F270" s="506"/>
      <c r="G270" s="506"/>
    </row>
    <row r="271" customFormat="false" ht="13.2" hidden="false" customHeight="false" outlineLevel="0" collapsed="false">
      <c r="B271" s="504"/>
      <c r="C271" s="505"/>
      <c r="D271" s="506"/>
      <c r="E271" s="506"/>
      <c r="F271" s="506"/>
      <c r="G271" s="506"/>
    </row>
    <row r="272" customFormat="false" ht="13.2" hidden="false" customHeight="false" outlineLevel="0" collapsed="false">
      <c r="B272" s="504"/>
      <c r="C272" s="505"/>
      <c r="D272" s="506"/>
      <c r="E272" s="506"/>
      <c r="F272" s="506"/>
      <c r="G272" s="506"/>
    </row>
    <row r="273" customFormat="false" ht="13.2" hidden="false" customHeight="false" outlineLevel="0" collapsed="false">
      <c r="B273" s="504"/>
      <c r="C273" s="505"/>
      <c r="D273" s="506"/>
      <c r="E273" s="506"/>
      <c r="F273" s="506"/>
      <c r="G273" s="506"/>
    </row>
    <row r="274" customFormat="false" ht="13.2" hidden="false" customHeight="false" outlineLevel="0" collapsed="false">
      <c r="B274" s="504"/>
      <c r="C274" s="505"/>
      <c r="D274" s="506"/>
      <c r="E274" s="506"/>
      <c r="F274" s="506"/>
      <c r="G274" s="506"/>
    </row>
    <row r="275" customFormat="false" ht="13.2" hidden="false" customHeight="false" outlineLevel="0" collapsed="false">
      <c r="B275" s="504"/>
      <c r="C275" s="505"/>
      <c r="D275" s="506"/>
      <c r="E275" s="506"/>
      <c r="F275" s="506"/>
      <c r="G275" s="506"/>
    </row>
    <row r="276" customFormat="false" ht="13.2" hidden="false" customHeight="false" outlineLevel="0" collapsed="false">
      <c r="B276" s="504"/>
      <c r="C276" s="505"/>
      <c r="D276" s="506"/>
      <c r="E276" s="506"/>
      <c r="F276" s="506"/>
      <c r="G276" s="506"/>
    </row>
    <row r="277" customFormat="false" ht="13.2" hidden="false" customHeight="false" outlineLevel="0" collapsed="false">
      <c r="B277" s="504"/>
      <c r="C277" s="505"/>
      <c r="D277" s="506"/>
      <c r="E277" s="506"/>
      <c r="F277" s="506"/>
      <c r="G277" s="506"/>
    </row>
    <row r="278" customFormat="false" ht="13.2" hidden="false" customHeight="false" outlineLevel="0" collapsed="false">
      <c r="B278" s="504"/>
      <c r="C278" s="505"/>
      <c r="D278" s="506"/>
      <c r="E278" s="506"/>
      <c r="F278" s="506"/>
      <c r="G278" s="506"/>
    </row>
    <row r="279" customFormat="false" ht="13.2" hidden="false" customHeight="false" outlineLevel="0" collapsed="false">
      <c r="B279" s="504"/>
      <c r="C279" s="505"/>
      <c r="D279" s="506"/>
      <c r="E279" s="506"/>
      <c r="F279" s="506"/>
      <c r="G279" s="506"/>
    </row>
    <row r="280" customFormat="false" ht="13.2" hidden="false" customHeight="false" outlineLevel="0" collapsed="false">
      <c r="B280" s="504"/>
      <c r="C280" s="505"/>
      <c r="D280" s="506"/>
      <c r="E280" s="506"/>
      <c r="F280" s="506"/>
      <c r="G280" s="506"/>
    </row>
    <row r="281" customFormat="false" ht="13.2" hidden="false" customHeight="false" outlineLevel="0" collapsed="false">
      <c r="B281" s="504"/>
      <c r="C281" s="505"/>
      <c r="D281" s="506"/>
      <c r="E281" s="506"/>
      <c r="F281" s="506"/>
      <c r="G281" s="506"/>
    </row>
    <row r="282" customFormat="false" ht="13.2" hidden="false" customHeight="false" outlineLevel="0" collapsed="false">
      <c r="B282" s="504"/>
      <c r="C282" s="505"/>
      <c r="D282" s="506"/>
      <c r="E282" s="506"/>
      <c r="F282" s="506"/>
      <c r="G282" s="506"/>
    </row>
    <row r="283" customFormat="false" ht="13.2" hidden="false" customHeight="false" outlineLevel="0" collapsed="false">
      <c r="B283" s="504"/>
      <c r="C283" s="505"/>
      <c r="D283" s="506"/>
      <c r="E283" s="506"/>
      <c r="F283" s="506"/>
      <c r="G283" s="506"/>
    </row>
    <row r="284" customFormat="false" ht="13.2" hidden="false" customHeight="false" outlineLevel="0" collapsed="false">
      <c r="B284" s="504"/>
      <c r="C284" s="505"/>
      <c r="D284" s="506"/>
      <c r="E284" s="506"/>
      <c r="F284" s="506"/>
      <c r="G284" s="506"/>
    </row>
    <row r="285" customFormat="false" ht="13.2" hidden="false" customHeight="false" outlineLevel="0" collapsed="false">
      <c r="B285" s="504"/>
      <c r="C285" s="505"/>
      <c r="D285" s="506"/>
      <c r="E285" s="506"/>
      <c r="F285" s="506"/>
      <c r="G285" s="506"/>
    </row>
    <row r="286" customFormat="false" ht="13.2" hidden="false" customHeight="false" outlineLevel="0" collapsed="false">
      <c r="B286" s="504"/>
      <c r="C286" s="505"/>
      <c r="D286" s="506"/>
      <c r="E286" s="506"/>
      <c r="F286" s="506"/>
      <c r="G286" s="506"/>
    </row>
    <row r="287" customFormat="false" ht="13.2" hidden="false" customHeight="false" outlineLevel="0" collapsed="false">
      <c r="B287" s="504"/>
      <c r="C287" s="505"/>
      <c r="D287" s="506"/>
      <c r="E287" s="506"/>
      <c r="F287" s="506"/>
      <c r="G287" s="506"/>
    </row>
    <row r="288" customFormat="false" ht="13.2" hidden="false" customHeight="false" outlineLevel="0" collapsed="false">
      <c r="B288" s="504"/>
      <c r="C288" s="505"/>
      <c r="D288" s="506"/>
      <c r="E288" s="506"/>
      <c r="F288" s="506"/>
      <c r="G288" s="506"/>
    </row>
    <row r="289" customFormat="false" ht="13.2" hidden="false" customHeight="false" outlineLevel="0" collapsed="false">
      <c r="B289" s="504"/>
      <c r="C289" s="505"/>
      <c r="D289" s="506"/>
      <c r="E289" s="506"/>
      <c r="F289" s="506"/>
      <c r="G289" s="506"/>
    </row>
    <row r="290" customFormat="false" ht="13.2" hidden="false" customHeight="false" outlineLevel="0" collapsed="false">
      <c r="B290" s="504"/>
      <c r="C290" s="505"/>
      <c r="D290" s="506"/>
      <c r="E290" s="506"/>
      <c r="F290" s="506"/>
      <c r="G290" s="506"/>
    </row>
    <row r="291" customFormat="false" ht="13.2" hidden="false" customHeight="false" outlineLevel="0" collapsed="false">
      <c r="B291" s="504"/>
      <c r="C291" s="505"/>
      <c r="D291" s="506"/>
      <c r="E291" s="506"/>
      <c r="F291" s="506"/>
      <c r="G291" s="506"/>
    </row>
    <row r="292" customFormat="false" ht="13.2" hidden="false" customHeight="false" outlineLevel="0" collapsed="false">
      <c r="B292" s="504"/>
      <c r="C292" s="505"/>
      <c r="D292" s="506"/>
      <c r="E292" s="506"/>
      <c r="F292" s="506"/>
      <c r="G292" s="506"/>
    </row>
    <row r="293" customFormat="false" ht="13.2" hidden="false" customHeight="false" outlineLevel="0" collapsed="false">
      <c r="B293" s="504"/>
      <c r="C293" s="505"/>
      <c r="D293" s="506"/>
      <c r="E293" s="506"/>
      <c r="F293" s="506"/>
      <c r="G293" s="506"/>
    </row>
    <row r="294" customFormat="false" ht="13.2" hidden="false" customHeight="false" outlineLevel="0" collapsed="false">
      <c r="B294" s="504"/>
      <c r="C294" s="505"/>
      <c r="D294" s="506"/>
      <c r="E294" s="506"/>
      <c r="F294" s="506"/>
      <c r="G294" s="506"/>
    </row>
    <row r="295" customFormat="false" ht="13.2" hidden="false" customHeight="false" outlineLevel="0" collapsed="false">
      <c r="B295" s="504"/>
      <c r="C295" s="505"/>
      <c r="D295" s="506"/>
      <c r="E295" s="506"/>
      <c r="F295" s="506"/>
      <c r="G295" s="506"/>
    </row>
    <row r="296" customFormat="false" ht="13.2" hidden="false" customHeight="false" outlineLevel="0" collapsed="false">
      <c r="B296" s="504"/>
      <c r="C296" s="505"/>
      <c r="D296" s="506"/>
      <c r="E296" s="506"/>
      <c r="F296" s="506"/>
      <c r="G296" s="506"/>
    </row>
    <row r="297" customFormat="false" ht="13.2" hidden="false" customHeight="false" outlineLevel="0" collapsed="false">
      <c r="B297" s="504"/>
      <c r="C297" s="505"/>
      <c r="D297" s="506"/>
      <c r="E297" s="506"/>
      <c r="F297" s="506"/>
      <c r="G297" s="506"/>
    </row>
    <row r="298" customFormat="false" ht="13.2" hidden="false" customHeight="false" outlineLevel="0" collapsed="false">
      <c r="B298" s="504"/>
      <c r="C298" s="505"/>
      <c r="D298" s="506"/>
      <c r="E298" s="506"/>
      <c r="F298" s="506"/>
      <c r="G298" s="506"/>
    </row>
    <row r="299" customFormat="false" ht="13.2" hidden="false" customHeight="false" outlineLevel="0" collapsed="false">
      <c r="B299" s="504"/>
      <c r="C299" s="505"/>
      <c r="D299" s="506"/>
      <c r="E299" s="506"/>
      <c r="F299" s="506"/>
      <c r="G299" s="506"/>
    </row>
    <row r="300" customFormat="false" ht="13.2" hidden="false" customHeight="false" outlineLevel="0" collapsed="false">
      <c r="B300" s="504"/>
      <c r="C300" s="505"/>
      <c r="D300" s="506"/>
      <c r="E300" s="506"/>
      <c r="F300" s="506"/>
      <c r="G300" s="506"/>
    </row>
    <row r="301" customFormat="false" ht="13.2" hidden="false" customHeight="false" outlineLevel="0" collapsed="false">
      <c r="B301" s="504"/>
      <c r="C301" s="505"/>
      <c r="D301" s="506"/>
      <c r="E301" s="506"/>
      <c r="F301" s="506"/>
      <c r="G301" s="506"/>
    </row>
    <row r="302" customFormat="false" ht="13.2" hidden="false" customHeight="false" outlineLevel="0" collapsed="false">
      <c r="B302" s="504"/>
      <c r="C302" s="505"/>
      <c r="D302" s="506"/>
      <c r="E302" s="506"/>
      <c r="F302" s="506"/>
      <c r="G302" s="506"/>
    </row>
    <row r="303" customFormat="false" ht="13.2" hidden="false" customHeight="false" outlineLevel="0" collapsed="false">
      <c r="B303" s="504"/>
      <c r="C303" s="505"/>
      <c r="D303" s="506"/>
      <c r="E303" s="506"/>
      <c r="F303" s="506"/>
      <c r="G303" s="506"/>
    </row>
    <row r="304" customFormat="false" ht="13.2" hidden="false" customHeight="false" outlineLevel="0" collapsed="false">
      <c r="B304" s="504"/>
      <c r="C304" s="505"/>
      <c r="D304" s="506"/>
      <c r="E304" s="506"/>
      <c r="F304" s="506"/>
      <c r="G304" s="506"/>
    </row>
    <row r="305" customFormat="false" ht="13.2" hidden="false" customHeight="false" outlineLevel="0" collapsed="false">
      <c r="B305" s="504"/>
      <c r="C305" s="505"/>
      <c r="D305" s="506"/>
      <c r="E305" s="506"/>
      <c r="F305" s="506"/>
      <c r="G305" s="506"/>
    </row>
    <row r="306" customFormat="false" ht="13.2" hidden="false" customHeight="false" outlineLevel="0" collapsed="false">
      <c r="B306" s="504"/>
      <c r="C306" s="505"/>
      <c r="D306" s="506"/>
      <c r="E306" s="506"/>
      <c r="F306" s="506"/>
      <c r="G306" s="506"/>
    </row>
    <row r="307" customFormat="false" ht="13.2" hidden="false" customHeight="false" outlineLevel="0" collapsed="false">
      <c r="B307" s="504"/>
      <c r="C307" s="505"/>
      <c r="D307" s="506"/>
      <c r="E307" s="506"/>
      <c r="F307" s="506"/>
      <c r="G307" s="506"/>
    </row>
    <row r="308" customFormat="false" ht="13.2" hidden="false" customHeight="false" outlineLevel="0" collapsed="false">
      <c r="B308" s="504"/>
      <c r="C308" s="505"/>
      <c r="D308" s="506"/>
      <c r="E308" s="506"/>
      <c r="F308" s="506"/>
      <c r="G308" s="506"/>
    </row>
    <row r="309" customFormat="false" ht="13.2" hidden="false" customHeight="false" outlineLevel="0" collapsed="false">
      <c r="B309" s="504"/>
      <c r="C309" s="505"/>
      <c r="D309" s="506"/>
      <c r="E309" s="506"/>
      <c r="F309" s="506"/>
      <c r="G309" s="506"/>
    </row>
    <row r="310" customFormat="false" ht="13.2" hidden="false" customHeight="false" outlineLevel="0" collapsed="false">
      <c r="B310" s="504"/>
      <c r="C310" s="505"/>
      <c r="D310" s="506"/>
      <c r="E310" s="506"/>
      <c r="F310" s="506"/>
      <c r="G310" s="506"/>
    </row>
    <row r="311" customFormat="false" ht="13.2" hidden="false" customHeight="false" outlineLevel="0" collapsed="false">
      <c r="B311" s="504"/>
      <c r="C311" s="505"/>
      <c r="D311" s="506"/>
      <c r="E311" s="506"/>
      <c r="F311" s="506"/>
      <c r="G311" s="506"/>
    </row>
    <row r="312" customFormat="false" ht="13.2" hidden="false" customHeight="false" outlineLevel="0" collapsed="false">
      <c r="B312" s="504"/>
      <c r="C312" s="505"/>
      <c r="D312" s="506"/>
      <c r="E312" s="506"/>
      <c r="F312" s="506"/>
      <c r="G312" s="506"/>
    </row>
    <row r="313" customFormat="false" ht="13.2" hidden="false" customHeight="false" outlineLevel="0" collapsed="false">
      <c r="B313" s="504"/>
      <c r="C313" s="505"/>
      <c r="D313" s="506"/>
      <c r="E313" s="506"/>
      <c r="F313" s="506"/>
      <c r="G313" s="506"/>
    </row>
    <row r="314" customFormat="false" ht="13.2" hidden="false" customHeight="false" outlineLevel="0" collapsed="false">
      <c r="B314" s="504"/>
      <c r="C314" s="505"/>
      <c r="D314" s="506"/>
      <c r="E314" s="506"/>
      <c r="F314" s="506"/>
      <c r="G314" s="506"/>
    </row>
    <row r="315" customFormat="false" ht="13.2" hidden="false" customHeight="false" outlineLevel="0" collapsed="false">
      <c r="B315" s="504"/>
      <c r="C315" s="505"/>
      <c r="D315" s="506"/>
      <c r="E315" s="506"/>
      <c r="F315" s="506"/>
      <c r="G315" s="506"/>
    </row>
    <row r="316" customFormat="false" ht="13.2" hidden="false" customHeight="false" outlineLevel="0" collapsed="false">
      <c r="B316" s="504"/>
      <c r="C316" s="505"/>
      <c r="D316" s="506"/>
      <c r="E316" s="506"/>
      <c r="F316" s="506"/>
      <c r="G316" s="506"/>
    </row>
    <row r="317" customFormat="false" ht="13.2" hidden="false" customHeight="false" outlineLevel="0" collapsed="false">
      <c r="B317" s="504"/>
      <c r="C317" s="505"/>
      <c r="D317" s="506"/>
      <c r="E317" s="506"/>
      <c r="F317" s="506"/>
      <c r="G317" s="506"/>
    </row>
    <row r="318" customFormat="false" ht="13.2" hidden="false" customHeight="false" outlineLevel="0" collapsed="false">
      <c r="B318" s="504"/>
      <c r="C318" s="505"/>
      <c r="D318" s="506"/>
      <c r="E318" s="506"/>
      <c r="F318" s="506"/>
      <c r="G318" s="506"/>
    </row>
    <row r="319" customFormat="false" ht="13.2" hidden="false" customHeight="false" outlineLevel="0" collapsed="false">
      <c r="B319" s="504"/>
      <c r="C319" s="505"/>
      <c r="D319" s="506"/>
      <c r="E319" s="506"/>
      <c r="F319" s="506"/>
      <c r="G319" s="506"/>
    </row>
    <row r="320" customFormat="false" ht="13.2" hidden="false" customHeight="false" outlineLevel="0" collapsed="false">
      <c r="B320" s="504"/>
      <c r="C320" s="505"/>
      <c r="D320" s="506"/>
      <c r="E320" s="506"/>
      <c r="F320" s="506"/>
      <c r="G320" s="506"/>
    </row>
    <row r="321" customFormat="false" ht="13.2" hidden="false" customHeight="false" outlineLevel="0" collapsed="false">
      <c r="B321" s="504"/>
      <c r="C321" s="505"/>
      <c r="D321" s="506"/>
      <c r="E321" s="506"/>
      <c r="F321" s="506"/>
      <c r="G321" s="506"/>
    </row>
    <row r="322" customFormat="false" ht="13.2" hidden="false" customHeight="false" outlineLevel="0" collapsed="false">
      <c r="B322" s="504"/>
      <c r="C322" s="505"/>
      <c r="D322" s="506"/>
      <c r="E322" s="506"/>
      <c r="F322" s="506"/>
      <c r="G322" s="506"/>
    </row>
    <row r="323" customFormat="false" ht="13.2" hidden="false" customHeight="false" outlineLevel="0" collapsed="false">
      <c r="B323" s="504"/>
      <c r="C323" s="505"/>
      <c r="D323" s="506"/>
      <c r="E323" s="506"/>
      <c r="F323" s="506"/>
      <c r="G323" s="506"/>
    </row>
    <row r="324" customFormat="false" ht="13.2" hidden="false" customHeight="false" outlineLevel="0" collapsed="false">
      <c r="B324" s="504"/>
      <c r="C324" s="505"/>
      <c r="D324" s="506"/>
      <c r="E324" s="506"/>
      <c r="F324" s="506"/>
      <c r="G324" s="506"/>
    </row>
    <row r="325" customFormat="false" ht="13.2" hidden="false" customHeight="false" outlineLevel="0" collapsed="false">
      <c r="B325" s="504"/>
      <c r="C325" s="505"/>
      <c r="D325" s="506"/>
      <c r="E325" s="506"/>
      <c r="F325" s="506"/>
      <c r="G325" s="506"/>
    </row>
    <row r="326" customFormat="false" ht="13.2" hidden="false" customHeight="false" outlineLevel="0" collapsed="false">
      <c r="B326" s="504"/>
      <c r="C326" s="505"/>
      <c r="D326" s="506"/>
      <c r="E326" s="506"/>
      <c r="F326" s="506"/>
      <c r="G326" s="506"/>
    </row>
    <row r="327" customFormat="false" ht="13.2" hidden="false" customHeight="false" outlineLevel="0" collapsed="false">
      <c r="B327" s="504"/>
      <c r="C327" s="505"/>
      <c r="D327" s="506"/>
      <c r="E327" s="506"/>
      <c r="F327" s="506"/>
      <c r="G327" s="506"/>
    </row>
    <row r="328" customFormat="false" ht="13.2" hidden="false" customHeight="false" outlineLevel="0" collapsed="false">
      <c r="B328" s="504"/>
      <c r="C328" s="505"/>
      <c r="D328" s="506"/>
      <c r="E328" s="506"/>
      <c r="F328" s="506"/>
      <c r="G328" s="506"/>
    </row>
    <row r="329" customFormat="false" ht="13.2" hidden="false" customHeight="false" outlineLevel="0" collapsed="false">
      <c r="B329" s="504"/>
      <c r="C329" s="505"/>
      <c r="D329" s="506"/>
      <c r="E329" s="506"/>
      <c r="F329" s="506"/>
      <c r="G329" s="506"/>
    </row>
    <row r="330" customFormat="false" ht="13.2" hidden="false" customHeight="false" outlineLevel="0" collapsed="false">
      <c r="B330" s="504"/>
      <c r="C330" s="505"/>
      <c r="D330" s="506"/>
      <c r="E330" s="506"/>
      <c r="F330" s="506"/>
      <c r="G330" s="506"/>
    </row>
    <row r="331" customFormat="false" ht="13.2" hidden="false" customHeight="false" outlineLevel="0" collapsed="false">
      <c r="B331" s="504"/>
      <c r="C331" s="505"/>
      <c r="D331" s="506"/>
      <c r="E331" s="506"/>
      <c r="F331" s="506"/>
      <c r="G331" s="506"/>
    </row>
    <row r="332" customFormat="false" ht="13.2" hidden="false" customHeight="false" outlineLevel="0" collapsed="false">
      <c r="B332" s="504"/>
      <c r="C332" s="505"/>
      <c r="D332" s="506"/>
      <c r="E332" s="506"/>
      <c r="F332" s="506"/>
      <c r="G332" s="506"/>
    </row>
    <row r="333" customFormat="false" ht="13.2" hidden="false" customHeight="false" outlineLevel="0" collapsed="false">
      <c r="B333" s="504"/>
      <c r="C333" s="505"/>
      <c r="D333" s="506"/>
      <c r="E333" s="506"/>
      <c r="F333" s="506"/>
      <c r="G333" s="506"/>
    </row>
    <row r="334" customFormat="false" ht="13.2" hidden="false" customHeight="false" outlineLevel="0" collapsed="false">
      <c r="B334" s="504"/>
      <c r="C334" s="505"/>
      <c r="D334" s="506"/>
      <c r="E334" s="506"/>
      <c r="F334" s="506"/>
      <c r="G334" s="506"/>
    </row>
    <row r="335" customFormat="false" ht="13.2" hidden="false" customHeight="false" outlineLevel="0" collapsed="false">
      <c r="B335" s="504"/>
      <c r="C335" s="505"/>
      <c r="D335" s="506"/>
      <c r="E335" s="506"/>
      <c r="F335" s="506"/>
      <c r="G335" s="506"/>
    </row>
    <row r="336" customFormat="false" ht="13.2" hidden="false" customHeight="false" outlineLevel="0" collapsed="false">
      <c r="B336" s="504"/>
      <c r="C336" s="505"/>
      <c r="D336" s="506"/>
      <c r="E336" s="506"/>
      <c r="F336" s="506"/>
      <c r="G336" s="506"/>
    </row>
    <row r="337" customFormat="false" ht="13.2" hidden="false" customHeight="false" outlineLevel="0" collapsed="false">
      <c r="B337" s="504"/>
      <c r="C337" s="505"/>
      <c r="D337" s="506"/>
      <c r="E337" s="506"/>
      <c r="F337" s="506"/>
      <c r="G337" s="506"/>
    </row>
    <row r="338" customFormat="false" ht="13.2" hidden="false" customHeight="false" outlineLevel="0" collapsed="false">
      <c r="B338" s="504"/>
      <c r="C338" s="505"/>
      <c r="D338" s="506"/>
      <c r="E338" s="506"/>
      <c r="F338" s="506"/>
      <c r="G338" s="506"/>
    </row>
    <row r="339" customFormat="false" ht="13.2" hidden="false" customHeight="false" outlineLevel="0" collapsed="false">
      <c r="B339" s="504"/>
      <c r="C339" s="505"/>
      <c r="D339" s="506"/>
      <c r="E339" s="506"/>
      <c r="F339" s="506"/>
      <c r="G339" s="506"/>
    </row>
    <row r="340" customFormat="false" ht="13.2" hidden="false" customHeight="false" outlineLevel="0" collapsed="false">
      <c r="B340" s="504"/>
      <c r="C340" s="505"/>
      <c r="D340" s="506"/>
      <c r="E340" s="506"/>
      <c r="F340" s="506"/>
      <c r="G340" s="506"/>
    </row>
    <row r="341" customFormat="false" ht="13.2" hidden="false" customHeight="false" outlineLevel="0" collapsed="false">
      <c r="B341" s="504"/>
      <c r="C341" s="505"/>
      <c r="D341" s="506"/>
      <c r="E341" s="506"/>
      <c r="F341" s="506"/>
      <c r="G341" s="506"/>
    </row>
    <row r="342" customFormat="false" ht="13.2" hidden="false" customHeight="false" outlineLevel="0" collapsed="false">
      <c r="B342" s="504"/>
      <c r="C342" s="505"/>
      <c r="D342" s="506"/>
      <c r="E342" s="506"/>
      <c r="F342" s="506"/>
      <c r="G342" s="506"/>
    </row>
    <row r="343" customFormat="false" ht="13.2" hidden="false" customHeight="false" outlineLevel="0" collapsed="false">
      <c r="B343" s="504"/>
      <c r="C343" s="505"/>
      <c r="D343" s="506"/>
      <c r="E343" s="506"/>
      <c r="F343" s="506"/>
      <c r="G343" s="506"/>
    </row>
    <row r="344" customFormat="false" ht="13.2" hidden="false" customHeight="false" outlineLevel="0" collapsed="false">
      <c r="B344" s="504"/>
      <c r="C344" s="505"/>
      <c r="D344" s="506"/>
      <c r="E344" s="506"/>
      <c r="F344" s="506"/>
      <c r="G344" s="506"/>
    </row>
    <row r="345" customFormat="false" ht="13.2" hidden="false" customHeight="false" outlineLevel="0" collapsed="false">
      <c r="B345" s="504"/>
      <c r="C345" s="505"/>
      <c r="D345" s="506"/>
      <c r="E345" s="506"/>
      <c r="F345" s="506"/>
      <c r="G345" s="506"/>
    </row>
    <row r="346" customFormat="false" ht="13.2" hidden="false" customHeight="false" outlineLevel="0" collapsed="false">
      <c r="B346" s="504"/>
      <c r="C346" s="505"/>
      <c r="D346" s="506"/>
      <c r="E346" s="506"/>
      <c r="F346" s="506"/>
      <c r="G346" s="506"/>
    </row>
    <row r="347" customFormat="false" ht="13.2" hidden="false" customHeight="false" outlineLevel="0" collapsed="false">
      <c r="B347" s="504"/>
      <c r="C347" s="505"/>
      <c r="D347" s="506"/>
      <c r="E347" s="506"/>
      <c r="F347" s="506"/>
      <c r="G347" s="506"/>
    </row>
    <row r="348" customFormat="false" ht="13.2" hidden="false" customHeight="false" outlineLevel="0" collapsed="false">
      <c r="B348" s="504"/>
      <c r="C348" s="505"/>
      <c r="D348" s="506"/>
      <c r="E348" s="506"/>
      <c r="F348" s="506"/>
      <c r="G348" s="506"/>
    </row>
    <row r="349" customFormat="false" ht="13.2" hidden="false" customHeight="false" outlineLevel="0" collapsed="false">
      <c r="B349" s="504"/>
      <c r="C349" s="505"/>
      <c r="D349" s="506"/>
      <c r="E349" s="506"/>
      <c r="F349" s="506"/>
      <c r="G349" s="506"/>
    </row>
    <row r="350" customFormat="false" ht="13.2" hidden="false" customHeight="false" outlineLevel="0" collapsed="false">
      <c r="B350" s="504"/>
      <c r="C350" s="505"/>
      <c r="D350" s="506"/>
      <c r="E350" s="506"/>
      <c r="F350" s="506"/>
      <c r="G350" s="506"/>
    </row>
    <row r="351" customFormat="false" ht="13.2" hidden="false" customHeight="false" outlineLevel="0" collapsed="false">
      <c r="B351" s="504"/>
      <c r="C351" s="505"/>
      <c r="D351" s="506"/>
      <c r="E351" s="506"/>
      <c r="F351" s="506"/>
      <c r="G351" s="506"/>
    </row>
    <row r="352" customFormat="false" ht="13.2" hidden="false" customHeight="false" outlineLevel="0" collapsed="false">
      <c r="B352" s="504"/>
      <c r="C352" s="505"/>
      <c r="D352" s="506"/>
      <c r="E352" s="506"/>
      <c r="F352" s="506"/>
      <c r="G352" s="506"/>
    </row>
    <row r="353" customFormat="false" ht="13.2" hidden="false" customHeight="false" outlineLevel="0" collapsed="false">
      <c r="B353" s="504"/>
      <c r="C353" s="505"/>
      <c r="D353" s="506"/>
      <c r="E353" s="506"/>
      <c r="F353" s="506"/>
      <c r="G353" s="506"/>
    </row>
    <row r="354" customFormat="false" ht="13.2" hidden="false" customHeight="false" outlineLevel="0" collapsed="false">
      <c r="B354" s="504"/>
      <c r="C354" s="505"/>
      <c r="D354" s="506"/>
      <c r="E354" s="506"/>
      <c r="F354" s="506"/>
      <c r="G354" s="506"/>
    </row>
    <row r="355" customFormat="false" ht="13.2" hidden="false" customHeight="false" outlineLevel="0" collapsed="false">
      <c r="B355" s="504"/>
      <c r="C355" s="505"/>
      <c r="D355" s="506"/>
      <c r="E355" s="506"/>
      <c r="F355" s="506"/>
      <c r="G355" s="506"/>
    </row>
    <row r="356" customFormat="false" ht="13.2" hidden="false" customHeight="false" outlineLevel="0" collapsed="false">
      <c r="B356" s="504"/>
      <c r="C356" s="505"/>
      <c r="D356" s="506"/>
      <c r="E356" s="506"/>
      <c r="F356" s="506"/>
      <c r="G356" s="506"/>
    </row>
    <row r="357" customFormat="false" ht="13.2" hidden="false" customHeight="false" outlineLevel="0" collapsed="false">
      <c r="B357" s="504"/>
      <c r="C357" s="505"/>
      <c r="D357" s="506"/>
      <c r="E357" s="506"/>
      <c r="F357" s="506"/>
      <c r="G357" s="506"/>
    </row>
    <row r="358" customFormat="false" ht="13.2" hidden="false" customHeight="false" outlineLevel="0" collapsed="false">
      <c r="B358" s="504"/>
      <c r="C358" s="505"/>
      <c r="D358" s="506"/>
      <c r="E358" s="506"/>
      <c r="F358" s="506"/>
      <c r="G358" s="506"/>
    </row>
    <row r="359" customFormat="false" ht="13.2" hidden="false" customHeight="false" outlineLevel="0" collapsed="false">
      <c r="B359" s="504"/>
      <c r="C359" s="505"/>
      <c r="D359" s="506"/>
      <c r="E359" s="506"/>
      <c r="F359" s="506"/>
      <c r="G359" s="506"/>
    </row>
    <row r="360" customFormat="false" ht="13.2" hidden="false" customHeight="false" outlineLevel="0" collapsed="false">
      <c r="B360" s="504"/>
      <c r="C360" s="505"/>
      <c r="D360" s="506"/>
      <c r="E360" s="506"/>
      <c r="F360" s="506"/>
      <c r="G360" s="506"/>
    </row>
    <row r="361" customFormat="false" ht="13.2" hidden="false" customHeight="false" outlineLevel="0" collapsed="false">
      <c r="B361" s="504"/>
      <c r="C361" s="505"/>
      <c r="D361" s="506"/>
      <c r="E361" s="506"/>
      <c r="F361" s="506"/>
      <c r="G361" s="506"/>
    </row>
    <row r="362" customFormat="false" ht="13.2" hidden="false" customHeight="false" outlineLevel="0" collapsed="false">
      <c r="B362" s="504"/>
      <c r="C362" s="505"/>
      <c r="D362" s="506"/>
      <c r="E362" s="506"/>
      <c r="F362" s="506"/>
      <c r="G362" s="506"/>
    </row>
    <row r="363" customFormat="false" ht="13.2" hidden="false" customHeight="false" outlineLevel="0" collapsed="false">
      <c r="B363" s="504"/>
      <c r="C363" s="505"/>
      <c r="D363" s="506"/>
      <c r="E363" s="506"/>
      <c r="F363" s="506"/>
      <c r="G363" s="506"/>
    </row>
    <row r="364" customFormat="false" ht="13.2" hidden="false" customHeight="false" outlineLevel="0" collapsed="false">
      <c r="B364" s="504"/>
      <c r="C364" s="505"/>
      <c r="D364" s="506"/>
      <c r="E364" s="506"/>
      <c r="F364" s="506"/>
      <c r="G364" s="506"/>
    </row>
    <row r="365" customFormat="false" ht="13.2" hidden="false" customHeight="false" outlineLevel="0" collapsed="false">
      <c r="B365" s="504"/>
      <c r="C365" s="505"/>
      <c r="D365" s="506"/>
      <c r="E365" s="506"/>
      <c r="F365" s="506"/>
      <c r="G365" s="506"/>
    </row>
    <row r="366" customFormat="false" ht="13.2" hidden="false" customHeight="false" outlineLevel="0" collapsed="false">
      <c r="B366" s="504"/>
      <c r="C366" s="505"/>
      <c r="D366" s="506"/>
      <c r="E366" s="506"/>
      <c r="F366" s="506"/>
      <c r="G366" s="506"/>
    </row>
    <row r="367" customFormat="false" ht="13.2" hidden="false" customHeight="false" outlineLevel="0" collapsed="false">
      <c r="B367" s="504"/>
      <c r="C367" s="505"/>
      <c r="D367" s="506"/>
      <c r="E367" s="506"/>
      <c r="F367" s="506"/>
      <c r="G367" s="506"/>
    </row>
    <row r="368" customFormat="false" ht="13.2" hidden="false" customHeight="false" outlineLevel="0" collapsed="false">
      <c r="B368" s="504"/>
      <c r="C368" s="505"/>
      <c r="D368" s="506"/>
      <c r="E368" s="506"/>
      <c r="F368" s="506"/>
      <c r="G368" s="506"/>
    </row>
    <row r="369" customFormat="false" ht="13.2" hidden="false" customHeight="false" outlineLevel="0" collapsed="false">
      <c r="B369" s="504"/>
      <c r="C369" s="505"/>
      <c r="D369" s="506"/>
      <c r="E369" s="506"/>
      <c r="F369" s="506"/>
      <c r="G369" s="506"/>
    </row>
    <row r="370" customFormat="false" ht="13.2" hidden="false" customHeight="false" outlineLevel="0" collapsed="false">
      <c r="B370" s="504"/>
      <c r="C370" s="505"/>
      <c r="D370" s="506"/>
      <c r="E370" s="506"/>
      <c r="F370" s="506"/>
      <c r="G370" s="506"/>
    </row>
    <row r="371" customFormat="false" ht="13.2" hidden="false" customHeight="false" outlineLevel="0" collapsed="false">
      <c r="B371" s="504"/>
      <c r="C371" s="505"/>
      <c r="D371" s="506"/>
      <c r="E371" s="506"/>
      <c r="F371" s="506"/>
      <c r="G371" s="506"/>
    </row>
    <row r="372" customFormat="false" ht="13.2" hidden="false" customHeight="false" outlineLevel="0" collapsed="false">
      <c r="B372" s="504"/>
      <c r="C372" s="505"/>
      <c r="D372" s="506"/>
      <c r="E372" s="506"/>
      <c r="F372" s="506"/>
      <c r="G372" s="506"/>
    </row>
    <row r="373" customFormat="false" ht="13.2" hidden="false" customHeight="false" outlineLevel="0" collapsed="false">
      <c r="B373" s="504"/>
      <c r="C373" s="505"/>
      <c r="D373" s="506"/>
      <c r="E373" s="506"/>
      <c r="F373" s="506"/>
      <c r="G373" s="506"/>
    </row>
    <row r="374" customFormat="false" ht="13.2" hidden="false" customHeight="false" outlineLevel="0" collapsed="false">
      <c r="B374" s="504"/>
      <c r="C374" s="505"/>
      <c r="D374" s="506"/>
      <c r="E374" s="506"/>
      <c r="F374" s="506"/>
      <c r="G374" s="506"/>
    </row>
    <row r="375" customFormat="false" ht="13.2" hidden="false" customHeight="false" outlineLevel="0" collapsed="false">
      <c r="B375" s="504"/>
      <c r="C375" s="505"/>
      <c r="D375" s="506"/>
      <c r="E375" s="506"/>
      <c r="F375" s="506"/>
      <c r="G375" s="506"/>
    </row>
    <row r="376" customFormat="false" ht="13.2" hidden="false" customHeight="false" outlineLevel="0" collapsed="false">
      <c r="B376" s="504"/>
      <c r="C376" s="505"/>
      <c r="D376" s="506"/>
      <c r="E376" s="506"/>
      <c r="F376" s="506"/>
      <c r="G376" s="506"/>
    </row>
    <row r="377" customFormat="false" ht="13.2" hidden="false" customHeight="false" outlineLevel="0" collapsed="false">
      <c r="B377" s="504"/>
      <c r="C377" s="505"/>
      <c r="D377" s="506"/>
      <c r="E377" s="506"/>
      <c r="F377" s="506"/>
      <c r="G377" s="506"/>
    </row>
    <row r="378" customFormat="false" ht="13.2" hidden="false" customHeight="false" outlineLevel="0" collapsed="false">
      <c r="B378" s="504"/>
      <c r="C378" s="505"/>
      <c r="D378" s="506"/>
      <c r="E378" s="506"/>
      <c r="F378" s="506"/>
      <c r="G378" s="506"/>
    </row>
    <row r="379" customFormat="false" ht="13.2" hidden="false" customHeight="false" outlineLevel="0" collapsed="false">
      <c r="B379" s="504"/>
      <c r="C379" s="505"/>
      <c r="D379" s="506"/>
      <c r="E379" s="506"/>
      <c r="F379" s="506"/>
      <c r="G379" s="506"/>
    </row>
    <row r="380" customFormat="false" ht="13.2" hidden="false" customHeight="false" outlineLevel="0" collapsed="false">
      <c r="B380" s="504"/>
      <c r="C380" s="505"/>
      <c r="D380" s="506"/>
      <c r="E380" s="506"/>
      <c r="F380" s="506"/>
      <c r="G380" s="506"/>
    </row>
    <row r="381" customFormat="false" ht="13.2" hidden="false" customHeight="false" outlineLevel="0" collapsed="false">
      <c r="B381" s="504"/>
      <c r="C381" s="505"/>
      <c r="D381" s="506"/>
      <c r="E381" s="506"/>
      <c r="F381" s="506"/>
      <c r="G381" s="506"/>
    </row>
    <row r="382" customFormat="false" ht="13.2" hidden="false" customHeight="false" outlineLevel="0" collapsed="false">
      <c r="B382" s="504"/>
      <c r="C382" s="505"/>
      <c r="D382" s="506"/>
      <c r="E382" s="506"/>
      <c r="F382" s="506"/>
      <c r="G382" s="506"/>
    </row>
    <row r="383" customFormat="false" ht="13.2" hidden="false" customHeight="false" outlineLevel="0" collapsed="false">
      <c r="B383" s="504"/>
      <c r="C383" s="505"/>
      <c r="D383" s="506"/>
      <c r="E383" s="506"/>
      <c r="F383" s="506"/>
      <c r="G383" s="506"/>
    </row>
    <row r="384" customFormat="false" ht="13.2" hidden="false" customHeight="false" outlineLevel="0" collapsed="false">
      <c r="B384" s="504"/>
      <c r="C384" s="505"/>
      <c r="D384" s="506"/>
      <c r="E384" s="506"/>
      <c r="F384" s="506"/>
      <c r="G384" s="506"/>
    </row>
    <row r="385" customFormat="false" ht="13.2" hidden="false" customHeight="false" outlineLevel="0" collapsed="false">
      <c r="B385" s="504"/>
      <c r="C385" s="505"/>
      <c r="D385" s="506"/>
      <c r="E385" s="506"/>
      <c r="F385" s="506"/>
      <c r="G385" s="506"/>
    </row>
    <row r="386" customFormat="false" ht="13.2" hidden="false" customHeight="false" outlineLevel="0" collapsed="false">
      <c r="B386" s="504"/>
      <c r="C386" s="505"/>
      <c r="D386" s="506"/>
      <c r="E386" s="506"/>
      <c r="F386" s="506"/>
      <c r="G386" s="506"/>
    </row>
    <row r="387" customFormat="false" ht="13.2" hidden="false" customHeight="false" outlineLevel="0" collapsed="false">
      <c r="B387" s="504"/>
      <c r="C387" s="505"/>
      <c r="D387" s="506"/>
      <c r="E387" s="506"/>
      <c r="F387" s="506"/>
      <c r="G387" s="506"/>
    </row>
    <row r="388" customFormat="false" ht="13.2" hidden="false" customHeight="false" outlineLevel="0" collapsed="false">
      <c r="B388" s="504"/>
      <c r="C388" s="505"/>
      <c r="D388" s="506"/>
      <c r="E388" s="506"/>
      <c r="F388" s="506"/>
      <c r="G388" s="506"/>
    </row>
    <row r="389" customFormat="false" ht="13.2" hidden="false" customHeight="false" outlineLevel="0" collapsed="false">
      <c r="B389" s="504"/>
      <c r="C389" s="505"/>
      <c r="D389" s="506"/>
      <c r="E389" s="506"/>
      <c r="F389" s="506"/>
      <c r="G389" s="506"/>
    </row>
    <row r="390" customFormat="false" ht="13.2" hidden="false" customHeight="false" outlineLevel="0" collapsed="false">
      <c r="B390" s="504"/>
      <c r="C390" s="505"/>
      <c r="D390" s="506"/>
      <c r="E390" s="506"/>
      <c r="F390" s="506"/>
      <c r="G390" s="506"/>
    </row>
    <row r="391" customFormat="false" ht="13.2" hidden="false" customHeight="false" outlineLevel="0" collapsed="false">
      <c r="B391" s="504"/>
      <c r="C391" s="505"/>
      <c r="D391" s="506"/>
      <c r="E391" s="506"/>
      <c r="F391" s="506"/>
      <c r="G391" s="506"/>
    </row>
    <row r="392" customFormat="false" ht="13.2" hidden="false" customHeight="false" outlineLevel="0" collapsed="false">
      <c r="B392" s="504"/>
      <c r="C392" s="505"/>
      <c r="D392" s="506"/>
      <c r="E392" s="506"/>
      <c r="F392" s="506"/>
      <c r="G392" s="506"/>
    </row>
    <row r="393" customFormat="false" ht="13.2" hidden="false" customHeight="false" outlineLevel="0" collapsed="false">
      <c r="B393" s="504"/>
      <c r="C393" s="505"/>
      <c r="D393" s="506"/>
      <c r="E393" s="506"/>
      <c r="F393" s="506"/>
      <c r="G393" s="506"/>
    </row>
    <row r="394" customFormat="false" ht="13.2" hidden="false" customHeight="false" outlineLevel="0" collapsed="false">
      <c r="B394" s="504"/>
      <c r="C394" s="505"/>
      <c r="D394" s="506"/>
      <c r="E394" s="506"/>
      <c r="F394" s="506"/>
      <c r="G394" s="506"/>
    </row>
    <row r="395" customFormat="false" ht="13.2" hidden="false" customHeight="false" outlineLevel="0" collapsed="false">
      <c r="B395" s="504"/>
      <c r="C395" s="505"/>
      <c r="D395" s="506"/>
      <c r="E395" s="506"/>
      <c r="F395" s="506"/>
      <c r="G395" s="506"/>
    </row>
    <row r="396" customFormat="false" ht="13.2" hidden="false" customHeight="false" outlineLevel="0" collapsed="false">
      <c r="B396" s="504"/>
      <c r="C396" s="505"/>
      <c r="D396" s="506"/>
      <c r="E396" s="506"/>
      <c r="F396" s="506"/>
      <c r="G396" s="506"/>
    </row>
    <row r="397" customFormat="false" ht="13.2" hidden="false" customHeight="false" outlineLevel="0" collapsed="false">
      <c r="B397" s="504"/>
      <c r="C397" s="505"/>
      <c r="D397" s="506"/>
      <c r="E397" s="506"/>
      <c r="F397" s="506"/>
      <c r="G397" s="506"/>
    </row>
    <row r="398" customFormat="false" ht="13.2" hidden="false" customHeight="false" outlineLevel="0" collapsed="false">
      <c r="B398" s="504"/>
      <c r="C398" s="505"/>
      <c r="D398" s="506"/>
      <c r="E398" s="506"/>
      <c r="F398" s="506"/>
      <c r="G398" s="506"/>
    </row>
    <row r="399" customFormat="false" ht="13.2" hidden="false" customHeight="false" outlineLevel="0" collapsed="false">
      <c r="B399" s="504"/>
      <c r="C399" s="505"/>
      <c r="D399" s="506"/>
      <c r="E399" s="506"/>
      <c r="F399" s="506"/>
      <c r="G399" s="506"/>
    </row>
    <row r="400" customFormat="false" ht="13.2" hidden="false" customHeight="false" outlineLevel="0" collapsed="false">
      <c r="B400" s="504"/>
      <c r="C400" s="505"/>
      <c r="D400" s="506"/>
      <c r="E400" s="506"/>
      <c r="F400" s="506"/>
      <c r="G400" s="506"/>
    </row>
    <row r="401" customFormat="false" ht="13.2" hidden="false" customHeight="false" outlineLevel="0" collapsed="false">
      <c r="B401" s="504"/>
      <c r="C401" s="505"/>
      <c r="D401" s="506"/>
      <c r="E401" s="506"/>
      <c r="F401" s="506"/>
      <c r="G401" s="506"/>
    </row>
    <row r="402" customFormat="false" ht="13.2" hidden="false" customHeight="false" outlineLevel="0" collapsed="false">
      <c r="B402" s="504"/>
      <c r="C402" s="505"/>
      <c r="D402" s="506"/>
      <c r="E402" s="506"/>
      <c r="F402" s="506"/>
      <c r="G402" s="506"/>
    </row>
    <row r="403" customFormat="false" ht="13.2" hidden="false" customHeight="false" outlineLevel="0" collapsed="false">
      <c r="B403" s="504"/>
      <c r="C403" s="505"/>
      <c r="D403" s="506"/>
      <c r="E403" s="506"/>
      <c r="F403" s="506"/>
      <c r="G403" s="506"/>
    </row>
    <row r="404" customFormat="false" ht="13.2" hidden="false" customHeight="false" outlineLevel="0" collapsed="false">
      <c r="B404" s="504"/>
      <c r="C404" s="505"/>
      <c r="D404" s="506"/>
      <c r="E404" s="506"/>
      <c r="F404" s="506"/>
      <c r="G404" s="506"/>
    </row>
    <row r="405" customFormat="false" ht="13.2" hidden="false" customHeight="false" outlineLevel="0" collapsed="false">
      <c r="B405" s="504"/>
      <c r="C405" s="505"/>
      <c r="D405" s="506"/>
      <c r="E405" s="506"/>
      <c r="F405" s="506"/>
      <c r="G405" s="506"/>
    </row>
    <row r="406" customFormat="false" ht="13.2" hidden="false" customHeight="false" outlineLevel="0" collapsed="false">
      <c r="B406" s="504"/>
      <c r="C406" s="505"/>
      <c r="D406" s="506"/>
      <c r="E406" s="506"/>
      <c r="F406" s="506"/>
      <c r="G406" s="506"/>
    </row>
    <row r="407" customFormat="false" ht="13.2" hidden="false" customHeight="false" outlineLevel="0" collapsed="false">
      <c r="B407" s="504"/>
      <c r="C407" s="505"/>
      <c r="D407" s="506"/>
      <c r="E407" s="506"/>
      <c r="F407" s="506"/>
      <c r="G407" s="506"/>
    </row>
    <row r="408" customFormat="false" ht="13.2" hidden="false" customHeight="false" outlineLevel="0" collapsed="false">
      <c r="B408" s="504"/>
      <c r="C408" s="505"/>
      <c r="D408" s="506"/>
      <c r="E408" s="506"/>
      <c r="F408" s="506"/>
      <c r="G408" s="506"/>
    </row>
    <row r="409" customFormat="false" ht="13.2" hidden="false" customHeight="false" outlineLevel="0" collapsed="false">
      <c r="B409" s="504"/>
      <c r="C409" s="505"/>
      <c r="D409" s="506"/>
      <c r="E409" s="506"/>
      <c r="F409" s="506"/>
      <c r="G409" s="506"/>
    </row>
    <row r="410" customFormat="false" ht="13.2" hidden="false" customHeight="false" outlineLevel="0" collapsed="false">
      <c r="B410" s="504"/>
      <c r="C410" s="505"/>
      <c r="D410" s="506"/>
      <c r="E410" s="506"/>
      <c r="F410" s="506"/>
      <c r="G410" s="506"/>
    </row>
    <row r="411" customFormat="false" ht="13.2" hidden="false" customHeight="false" outlineLevel="0" collapsed="false">
      <c r="B411" s="504"/>
      <c r="C411" s="505"/>
      <c r="D411" s="506"/>
      <c r="E411" s="506"/>
      <c r="F411" s="506"/>
      <c r="G411" s="506"/>
    </row>
    <row r="412" customFormat="false" ht="13.2" hidden="false" customHeight="false" outlineLevel="0" collapsed="false">
      <c r="B412" s="504"/>
      <c r="C412" s="505"/>
      <c r="D412" s="506"/>
      <c r="E412" s="506"/>
      <c r="F412" s="506"/>
      <c r="G412" s="506"/>
    </row>
    <row r="413" customFormat="false" ht="13.2" hidden="false" customHeight="false" outlineLevel="0" collapsed="false">
      <c r="B413" s="504"/>
      <c r="C413" s="505"/>
      <c r="D413" s="506"/>
      <c r="E413" s="506"/>
      <c r="F413" s="506"/>
      <c r="G413" s="506"/>
    </row>
    <row r="414" customFormat="false" ht="13.2" hidden="false" customHeight="false" outlineLevel="0" collapsed="false">
      <c r="B414" s="504"/>
      <c r="C414" s="505"/>
      <c r="D414" s="506"/>
      <c r="E414" s="506"/>
      <c r="F414" s="506"/>
      <c r="G414" s="506"/>
    </row>
    <row r="415" customFormat="false" ht="13.2" hidden="false" customHeight="false" outlineLevel="0" collapsed="false">
      <c r="B415" s="504"/>
      <c r="C415" s="505"/>
      <c r="D415" s="506"/>
      <c r="E415" s="506"/>
      <c r="F415" s="506"/>
      <c r="G415" s="506"/>
    </row>
    <row r="416" customFormat="false" ht="13.2" hidden="false" customHeight="false" outlineLevel="0" collapsed="false">
      <c r="B416" s="504"/>
      <c r="C416" s="505"/>
      <c r="D416" s="506"/>
      <c r="E416" s="506"/>
      <c r="F416" s="506"/>
      <c r="G416" s="506"/>
    </row>
    <row r="417" customFormat="false" ht="13.2" hidden="false" customHeight="false" outlineLevel="0" collapsed="false">
      <c r="B417" s="504"/>
      <c r="C417" s="505"/>
      <c r="D417" s="506"/>
      <c r="E417" s="506"/>
      <c r="F417" s="506"/>
      <c r="G417" s="506"/>
    </row>
    <row r="418" customFormat="false" ht="13.2" hidden="false" customHeight="false" outlineLevel="0" collapsed="false">
      <c r="B418" s="504"/>
      <c r="C418" s="505"/>
      <c r="D418" s="506"/>
      <c r="E418" s="506"/>
      <c r="F418" s="506"/>
      <c r="G418" s="506"/>
    </row>
    <row r="419" customFormat="false" ht="13.2" hidden="false" customHeight="false" outlineLevel="0" collapsed="false">
      <c r="B419" s="504"/>
      <c r="C419" s="505"/>
      <c r="D419" s="506"/>
      <c r="E419" s="506"/>
      <c r="F419" s="506"/>
      <c r="G419" s="506"/>
    </row>
    <row r="420" customFormat="false" ht="13.2" hidden="false" customHeight="false" outlineLevel="0" collapsed="false">
      <c r="B420" s="504"/>
      <c r="C420" s="505"/>
      <c r="D420" s="506"/>
      <c r="E420" s="506"/>
      <c r="F420" s="506"/>
      <c r="G420" s="506"/>
    </row>
    <row r="421" customFormat="false" ht="13.2" hidden="false" customHeight="false" outlineLevel="0" collapsed="false">
      <c r="B421" s="504"/>
      <c r="C421" s="505"/>
      <c r="D421" s="506"/>
      <c r="E421" s="506"/>
      <c r="F421" s="506"/>
      <c r="G421" s="506"/>
    </row>
    <row r="422" customFormat="false" ht="13.2" hidden="false" customHeight="false" outlineLevel="0" collapsed="false">
      <c r="B422" s="504"/>
      <c r="C422" s="505"/>
      <c r="D422" s="506"/>
      <c r="E422" s="506"/>
      <c r="F422" s="506"/>
      <c r="G422" s="506"/>
    </row>
    <row r="423" customFormat="false" ht="13.2" hidden="false" customHeight="false" outlineLevel="0" collapsed="false">
      <c r="B423" s="504"/>
      <c r="C423" s="505"/>
      <c r="D423" s="506"/>
      <c r="E423" s="506"/>
      <c r="F423" s="506"/>
      <c r="G423" s="506"/>
    </row>
    <row r="424" customFormat="false" ht="13.2" hidden="false" customHeight="false" outlineLevel="0" collapsed="false">
      <c r="B424" s="504"/>
      <c r="C424" s="505"/>
      <c r="D424" s="506"/>
      <c r="E424" s="506"/>
      <c r="F424" s="506"/>
      <c r="G424" s="506"/>
    </row>
    <row r="425" customFormat="false" ht="13.2" hidden="false" customHeight="false" outlineLevel="0" collapsed="false">
      <c r="B425" s="504"/>
      <c r="C425" s="505"/>
      <c r="D425" s="506"/>
      <c r="E425" s="506"/>
      <c r="F425" s="506"/>
      <c r="G425" s="506"/>
    </row>
    <row r="426" customFormat="false" ht="13.2" hidden="false" customHeight="false" outlineLevel="0" collapsed="false">
      <c r="B426" s="504"/>
      <c r="C426" s="505"/>
      <c r="D426" s="506"/>
      <c r="E426" s="506"/>
      <c r="F426" s="506"/>
      <c r="G426" s="506"/>
    </row>
    <row r="427" customFormat="false" ht="13.2" hidden="false" customHeight="false" outlineLevel="0" collapsed="false">
      <c r="B427" s="504"/>
      <c r="C427" s="505"/>
      <c r="D427" s="506"/>
      <c r="E427" s="506"/>
      <c r="F427" s="506"/>
      <c r="G427" s="506"/>
    </row>
    <row r="428" customFormat="false" ht="13.2" hidden="false" customHeight="false" outlineLevel="0" collapsed="false">
      <c r="B428" s="504"/>
      <c r="C428" s="505"/>
      <c r="D428" s="506"/>
      <c r="E428" s="506"/>
      <c r="F428" s="506"/>
      <c r="G428" s="506"/>
    </row>
    <row r="429" customFormat="false" ht="13.2" hidden="false" customHeight="false" outlineLevel="0" collapsed="false">
      <c r="B429" s="504"/>
      <c r="C429" s="505"/>
      <c r="D429" s="506"/>
      <c r="E429" s="506"/>
      <c r="F429" s="506"/>
      <c r="G429" s="506"/>
    </row>
    <row r="430" customFormat="false" ht="13.2" hidden="false" customHeight="false" outlineLevel="0" collapsed="false">
      <c r="B430" s="504"/>
      <c r="C430" s="505"/>
      <c r="D430" s="506"/>
      <c r="E430" s="506"/>
      <c r="F430" s="506"/>
      <c r="G430" s="506"/>
    </row>
    <row r="431" customFormat="false" ht="13.2" hidden="false" customHeight="false" outlineLevel="0" collapsed="false">
      <c r="B431" s="504"/>
      <c r="C431" s="505"/>
      <c r="D431" s="506"/>
      <c r="E431" s="506"/>
      <c r="F431" s="506"/>
      <c r="G431" s="506"/>
    </row>
    <row r="432" customFormat="false" ht="13.2" hidden="false" customHeight="false" outlineLevel="0" collapsed="false">
      <c r="B432" s="504"/>
      <c r="C432" s="505"/>
      <c r="D432" s="506"/>
      <c r="E432" s="506"/>
      <c r="F432" s="506"/>
      <c r="G432" s="506"/>
    </row>
    <row r="433" customFormat="false" ht="13.2" hidden="false" customHeight="false" outlineLevel="0" collapsed="false">
      <c r="B433" s="504"/>
      <c r="C433" s="505"/>
      <c r="D433" s="506"/>
      <c r="E433" s="506"/>
      <c r="F433" s="506"/>
      <c r="G433" s="506"/>
    </row>
    <row r="434" customFormat="false" ht="13.2" hidden="false" customHeight="false" outlineLevel="0" collapsed="false">
      <c r="B434" s="504"/>
      <c r="C434" s="505"/>
      <c r="D434" s="506"/>
      <c r="E434" s="506"/>
      <c r="F434" s="506"/>
      <c r="G434" s="506"/>
    </row>
    <row r="435" customFormat="false" ht="13.2" hidden="false" customHeight="false" outlineLevel="0" collapsed="false">
      <c r="B435" s="504"/>
      <c r="C435" s="505"/>
      <c r="D435" s="506"/>
      <c r="E435" s="506"/>
      <c r="F435" s="506"/>
      <c r="G435" s="506"/>
    </row>
    <row r="436" customFormat="false" ht="13.2" hidden="false" customHeight="false" outlineLevel="0" collapsed="false">
      <c r="B436" s="504"/>
      <c r="C436" s="505"/>
      <c r="D436" s="506"/>
      <c r="E436" s="506"/>
      <c r="F436" s="506"/>
      <c r="G436" s="506"/>
    </row>
    <row r="437" customFormat="false" ht="13.2" hidden="false" customHeight="false" outlineLevel="0" collapsed="false">
      <c r="B437" s="504"/>
      <c r="C437" s="505"/>
      <c r="D437" s="506"/>
      <c r="E437" s="506"/>
      <c r="F437" s="506"/>
      <c r="G437" s="506"/>
    </row>
    <row r="438" customFormat="false" ht="13.2" hidden="false" customHeight="false" outlineLevel="0" collapsed="false">
      <c r="B438" s="504"/>
      <c r="C438" s="505"/>
      <c r="D438" s="506"/>
      <c r="E438" s="506"/>
      <c r="F438" s="506"/>
      <c r="G438" s="506"/>
    </row>
    <row r="439" customFormat="false" ht="13.2" hidden="false" customHeight="false" outlineLevel="0" collapsed="false">
      <c r="B439" s="504"/>
      <c r="C439" s="505"/>
      <c r="D439" s="506"/>
      <c r="E439" s="506"/>
      <c r="F439" s="506"/>
      <c r="G439" s="506"/>
    </row>
    <row r="440" customFormat="false" ht="13.2" hidden="false" customHeight="false" outlineLevel="0" collapsed="false">
      <c r="B440" s="504"/>
      <c r="C440" s="505"/>
      <c r="D440" s="506"/>
      <c r="E440" s="506"/>
      <c r="F440" s="506"/>
      <c r="G440" s="506"/>
    </row>
    <row r="441" customFormat="false" ht="13.2" hidden="false" customHeight="false" outlineLevel="0" collapsed="false">
      <c r="B441" s="504"/>
      <c r="C441" s="505"/>
      <c r="D441" s="506"/>
      <c r="E441" s="506"/>
      <c r="F441" s="506"/>
      <c r="G441" s="506"/>
    </row>
    <row r="442" customFormat="false" ht="13.2" hidden="false" customHeight="false" outlineLevel="0" collapsed="false">
      <c r="B442" s="504"/>
      <c r="C442" s="505"/>
      <c r="D442" s="506"/>
      <c r="E442" s="506"/>
      <c r="F442" s="506"/>
      <c r="G442" s="506"/>
    </row>
    <row r="443" customFormat="false" ht="13.2" hidden="false" customHeight="false" outlineLevel="0" collapsed="false">
      <c r="B443" s="504"/>
      <c r="C443" s="505"/>
      <c r="D443" s="506"/>
      <c r="E443" s="506"/>
      <c r="F443" s="506"/>
      <c r="G443" s="506"/>
    </row>
    <row r="444" customFormat="false" ht="13.2" hidden="false" customHeight="false" outlineLevel="0" collapsed="false">
      <c r="B444" s="504"/>
      <c r="C444" s="505"/>
      <c r="D444" s="506"/>
      <c r="E444" s="506"/>
      <c r="F444" s="506"/>
      <c r="G444" s="506"/>
    </row>
    <row r="445" customFormat="false" ht="13.2" hidden="false" customHeight="false" outlineLevel="0" collapsed="false">
      <c r="B445" s="504"/>
      <c r="C445" s="505"/>
      <c r="D445" s="506"/>
      <c r="E445" s="506"/>
      <c r="F445" s="506"/>
      <c r="G445" s="506"/>
    </row>
    <row r="446" customFormat="false" ht="13.2" hidden="false" customHeight="false" outlineLevel="0" collapsed="false">
      <c r="B446" s="504"/>
      <c r="C446" s="505"/>
      <c r="D446" s="506"/>
      <c r="E446" s="506"/>
      <c r="F446" s="506"/>
      <c r="G446" s="506"/>
    </row>
    <row r="447" customFormat="false" ht="13.2" hidden="false" customHeight="false" outlineLevel="0" collapsed="false">
      <c r="B447" s="504"/>
      <c r="C447" s="505"/>
      <c r="D447" s="506"/>
      <c r="E447" s="506"/>
      <c r="F447" s="506"/>
      <c r="G447" s="506"/>
    </row>
    <row r="448" customFormat="false" ht="13.2" hidden="false" customHeight="false" outlineLevel="0" collapsed="false">
      <c r="B448" s="504"/>
      <c r="C448" s="505"/>
      <c r="D448" s="506"/>
      <c r="E448" s="506"/>
      <c r="F448" s="506"/>
      <c r="G448" s="506"/>
    </row>
    <row r="449" customFormat="false" ht="13.2" hidden="false" customHeight="false" outlineLevel="0" collapsed="false">
      <c r="B449" s="504"/>
      <c r="C449" s="505"/>
      <c r="D449" s="506"/>
      <c r="E449" s="506"/>
      <c r="F449" s="506"/>
      <c r="G449" s="506"/>
    </row>
    <row r="450" customFormat="false" ht="13.2" hidden="false" customHeight="false" outlineLevel="0" collapsed="false">
      <c r="B450" s="504"/>
      <c r="C450" s="505"/>
      <c r="D450" s="506"/>
      <c r="E450" s="506"/>
      <c r="F450" s="506"/>
      <c r="G450" s="506"/>
    </row>
    <row r="451" customFormat="false" ht="13.2" hidden="false" customHeight="false" outlineLevel="0" collapsed="false">
      <c r="B451" s="504"/>
      <c r="C451" s="505"/>
      <c r="D451" s="506"/>
      <c r="E451" s="506"/>
      <c r="F451" s="506"/>
      <c r="G451" s="506"/>
    </row>
    <row r="452" customFormat="false" ht="13.2" hidden="false" customHeight="false" outlineLevel="0" collapsed="false">
      <c r="B452" s="504"/>
      <c r="C452" s="505"/>
      <c r="D452" s="506"/>
      <c r="E452" s="506"/>
      <c r="F452" s="506"/>
      <c r="G452" s="506"/>
    </row>
    <row r="453" customFormat="false" ht="13.2" hidden="false" customHeight="false" outlineLevel="0" collapsed="false">
      <c r="B453" s="504"/>
      <c r="C453" s="505"/>
      <c r="D453" s="506"/>
      <c r="E453" s="506"/>
      <c r="F453" s="506"/>
      <c r="G453" s="506"/>
    </row>
    <row r="454" customFormat="false" ht="13.2" hidden="false" customHeight="false" outlineLevel="0" collapsed="false">
      <c r="B454" s="504"/>
      <c r="C454" s="505"/>
      <c r="D454" s="506"/>
      <c r="E454" s="506"/>
      <c r="F454" s="506"/>
      <c r="G454" s="506"/>
    </row>
    <row r="455" customFormat="false" ht="13.2" hidden="false" customHeight="false" outlineLevel="0" collapsed="false">
      <c r="B455" s="504"/>
      <c r="C455" s="505"/>
      <c r="D455" s="506"/>
      <c r="E455" s="506"/>
      <c r="F455" s="506"/>
      <c r="G455" s="506"/>
    </row>
    <row r="456" customFormat="false" ht="13.2" hidden="false" customHeight="false" outlineLevel="0" collapsed="false">
      <c r="B456" s="504"/>
      <c r="C456" s="505"/>
      <c r="D456" s="506"/>
      <c r="E456" s="506"/>
      <c r="F456" s="506"/>
      <c r="G456" s="506"/>
    </row>
    <row r="457" customFormat="false" ht="13.2" hidden="false" customHeight="false" outlineLevel="0" collapsed="false">
      <c r="B457" s="504"/>
      <c r="C457" s="505"/>
      <c r="D457" s="506"/>
      <c r="E457" s="506"/>
      <c r="F457" s="506"/>
      <c r="G457" s="506"/>
    </row>
    <row r="458" customFormat="false" ht="13.2" hidden="false" customHeight="false" outlineLevel="0" collapsed="false">
      <c r="B458" s="504"/>
      <c r="C458" s="505"/>
      <c r="D458" s="506"/>
      <c r="E458" s="506"/>
      <c r="F458" s="506"/>
      <c r="G458" s="506"/>
    </row>
    <row r="459" customFormat="false" ht="13.2" hidden="false" customHeight="false" outlineLevel="0" collapsed="false">
      <c r="B459" s="504"/>
      <c r="C459" s="505"/>
      <c r="D459" s="506"/>
      <c r="E459" s="506"/>
      <c r="F459" s="506"/>
      <c r="G459" s="506"/>
    </row>
    <row r="460" customFormat="false" ht="13.2" hidden="false" customHeight="false" outlineLevel="0" collapsed="false">
      <c r="B460" s="504"/>
      <c r="C460" s="505"/>
      <c r="D460" s="506"/>
      <c r="E460" s="506"/>
      <c r="F460" s="506"/>
      <c r="G460" s="506"/>
    </row>
    <row r="461" customFormat="false" ht="13.2" hidden="false" customHeight="false" outlineLevel="0" collapsed="false">
      <c r="B461" s="504"/>
      <c r="C461" s="505"/>
      <c r="D461" s="506"/>
      <c r="E461" s="506"/>
      <c r="F461" s="506"/>
      <c r="G461" s="506"/>
    </row>
    <row r="462" customFormat="false" ht="13.2" hidden="false" customHeight="false" outlineLevel="0" collapsed="false">
      <c r="B462" s="504"/>
      <c r="C462" s="505"/>
      <c r="D462" s="506"/>
      <c r="E462" s="506"/>
      <c r="F462" s="506"/>
      <c r="G462" s="506"/>
    </row>
    <row r="463" customFormat="false" ht="13.2" hidden="false" customHeight="false" outlineLevel="0" collapsed="false">
      <c r="B463" s="504"/>
      <c r="C463" s="505"/>
      <c r="D463" s="506"/>
      <c r="E463" s="506"/>
      <c r="F463" s="506"/>
      <c r="G463" s="506"/>
    </row>
    <row r="464" customFormat="false" ht="13.2" hidden="false" customHeight="false" outlineLevel="0" collapsed="false">
      <c r="B464" s="504"/>
      <c r="C464" s="505"/>
      <c r="D464" s="506"/>
      <c r="E464" s="506"/>
      <c r="F464" s="506"/>
      <c r="G464" s="506"/>
    </row>
    <row r="465" customFormat="false" ht="13.2" hidden="false" customHeight="false" outlineLevel="0" collapsed="false">
      <c r="B465" s="504"/>
      <c r="C465" s="505"/>
      <c r="D465" s="506"/>
      <c r="E465" s="506"/>
      <c r="F465" s="506"/>
      <c r="G465" s="506"/>
    </row>
    <row r="466" customFormat="false" ht="13.2" hidden="false" customHeight="false" outlineLevel="0" collapsed="false">
      <c r="B466" s="504"/>
      <c r="C466" s="505"/>
      <c r="D466" s="506"/>
      <c r="E466" s="506"/>
      <c r="F466" s="506"/>
      <c r="G466" s="506"/>
    </row>
    <row r="467" customFormat="false" ht="13.2" hidden="false" customHeight="false" outlineLevel="0" collapsed="false">
      <c r="B467" s="504"/>
      <c r="C467" s="505"/>
      <c r="D467" s="506"/>
      <c r="E467" s="506"/>
      <c r="F467" s="506"/>
      <c r="G467" s="506"/>
    </row>
    <row r="468" customFormat="false" ht="13.2" hidden="false" customHeight="false" outlineLevel="0" collapsed="false">
      <c r="B468" s="504"/>
      <c r="C468" s="505"/>
      <c r="D468" s="506"/>
      <c r="E468" s="506"/>
      <c r="F468" s="506"/>
      <c r="G468" s="506"/>
    </row>
    <row r="469" customFormat="false" ht="13.2" hidden="false" customHeight="false" outlineLevel="0" collapsed="false">
      <c r="B469" s="504"/>
      <c r="C469" s="505"/>
      <c r="D469" s="506"/>
      <c r="E469" s="506"/>
      <c r="F469" s="506"/>
      <c r="G469" s="506"/>
    </row>
    <row r="470" customFormat="false" ht="13.2" hidden="false" customHeight="false" outlineLevel="0" collapsed="false">
      <c r="B470" s="504"/>
      <c r="C470" s="505"/>
      <c r="D470" s="506"/>
      <c r="E470" s="506"/>
      <c r="F470" s="506"/>
      <c r="G470" s="506"/>
    </row>
    <row r="471" customFormat="false" ht="13.2" hidden="false" customHeight="false" outlineLevel="0" collapsed="false">
      <c r="B471" s="504"/>
      <c r="C471" s="505"/>
      <c r="D471" s="506"/>
      <c r="E471" s="506"/>
      <c r="F471" s="506"/>
      <c r="G471" s="506"/>
    </row>
    <row r="472" customFormat="false" ht="13.2" hidden="false" customHeight="false" outlineLevel="0" collapsed="false">
      <c r="B472" s="504"/>
      <c r="C472" s="505"/>
      <c r="D472" s="506"/>
      <c r="E472" s="506"/>
      <c r="F472" s="506"/>
      <c r="G472" s="506"/>
    </row>
    <row r="473" customFormat="false" ht="13.2" hidden="false" customHeight="false" outlineLevel="0" collapsed="false">
      <c r="B473" s="504"/>
      <c r="C473" s="505"/>
      <c r="D473" s="506"/>
      <c r="E473" s="506"/>
      <c r="F473" s="506"/>
      <c r="G473" s="506"/>
    </row>
    <row r="474" customFormat="false" ht="13.2" hidden="false" customHeight="false" outlineLevel="0" collapsed="false">
      <c r="B474" s="504"/>
      <c r="C474" s="505"/>
      <c r="D474" s="506"/>
      <c r="E474" s="506"/>
      <c r="F474" s="506"/>
      <c r="G474" s="506"/>
    </row>
    <row r="475" customFormat="false" ht="13.2" hidden="false" customHeight="false" outlineLevel="0" collapsed="false">
      <c r="B475" s="504"/>
      <c r="C475" s="505"/>
      <c r="D475" s="506"/>
      <c r="E475" s="506"/>
      <c r="F475" s="506"/>
      <c r="G475" s="506"/>
    </row>
    <row r="476" customFormat="false" ht="13.2" hidden="false" customHeight="false" outlineLevel="0" collapsed="false">
      <c r="B476" s="504"/>
      <c r="C476" s="505"/>
      <c r="D476" s="506"/>
      <c r="E476" s="506"/>
      <c r="F476" s="506"/>
      <c r="G476" s="506"/>
    </row>
    <row r="477" customFormat="false" ht="13.2" hidden="false" customHeight="false" outlineLevel="0" collapsed="false">
      <c r="B477" s="504"/>
      <c r="C477" s="505"/>
      <c r="D477" s="506"/>
      <c r="E477" s="506"/>
      <c r="F477" s="506"/>
      <c r="G477" s="506"/>
    </row>
    <row r="478" customFormat="false" ht="13.2" hidden="false" customHeight="false" outlineLevel="0" collapsed="false">
      <c r="B478" s="504"/>
      <c r="C478" s="505"/>
      <c r="D478" s="506"/>
      <c r="E478" s="506"/>
      <c r="F478" s="506"/>
      <c r="G478" s="506"/>
    </row>
    <row r="479" customFormat="false" ht="13.2" hidden="false" customHeight="false" outlineLevel="0" collapsed="false">
      <c r="B479" s="504"/>
      <c r="C479" s="505"/>
      <c r="D479" s="506"/>
      <c r="E479" s="506"/>
      <c r="F479" s="506"/>
      <c r="G479" s="506"/>
    </row>
    <row r="480" customFormat="false" ht="13.2" hidden="false" customHeight="false" outlineLevel="0" collapsed="false">
      <c r="B480" s="504"/>
      <c r="C480" s="505"/>
      <c r="D480" s="506"/>
      <c r="E480" s="506"/>
      <c r="F480" s="506"/>
      <c r="G480" s="506"/>
    </row>
    <row r="481" customFormat="false" ht="13.2" hidden="false" customHeight="false" outlineLevel="0" collapsed="false">
      <c r="B481" s="504"/>
      <c r="C481" s="505"/>
      <c r="D481" s="506"/>
      <c r="E481" s="506"/>
      <c r="F481" s="506"/>
      <c r="G481" s="506"/>
    </row>
    <row r="482" customFormat="false" ht="13.2" hidden="false" customHeight="false" outlineLevel="0" collapsed="false">
      <c r="B482" s="504"/>
      <c r="C482" s="505"/>
      <c r="D482" s="506"/>
      <c r="E482" s="506"/>
      <c r="F482" s="506"/>
      <c r="G482" s="506"/>
    </row>
    <row r="483" customFormat="false" ht="13.2" hidden="false" customHeight="false" outlineLevel="0" collapsed="false">
      <c r="B483" s="504"/>
      <c r="C483" s="505"/>
      <c r="D483" s="506"/>
      <c r="E483" s="506"/>
      <c r="F483" s="506"/>
      <c r="G483" s="506"/>
    </row>
    <row r="484" customFormat="false" ht="13.2" hidden="false" customHeight="false" outlineLevel="0" collapsed="false">
      <c r="B484" s="504"/>
      <c r="C484" s="505"/>
      <c r="D484" s="506"/>
      <c r="E484" s="506"/>
      <c r="F484" s="506"/>
      <c r="G484" s="506"/>
    </row>
    <row r="485" customFormat="false" ht="13.2" hidden="false" customHeight="false" outlineLevel="0" collapsed="false">
      <c r="B485" s="504"/>
      <c r="C485" s="505"/>
      <c r="D485" s="506"/>
      <c r="E485" s="506"/>
      <c r="F485" s="506"/>
      <c r="G485" s="506"/>
    </row>
    <row r="486" customFormat="false" ht="13.2" hidden="false" customHeight="false" outlineLevel="0" collapsed="false">
      <c r="B486" s="504"/>
      <c r="C486" s="505"/>
      <c r="D486" s="506"/>
      <c r="E486" s="506"/>
      <c r="F486" s="506"/>
      <c r="G486" s="506"/>
    </row>
    <row r="487" customFormat="false" ht="13.2" hidden="false" customHeight="false" outlineLevel="0" collapsed="false">
      <c r="B487" s="504"/>
      <c r="C487" s="505"/>
      <c r="D487" s="506"/>
      <c r="E487" s="506"/>
      <c r="F487" s="506"/>
      <c r="G487" s="506"/>
    </row>
    <row r="488" customFormat="false" ht="13.2" hidden="false" customHeight="false" outlineLevel="0" collapsed="false">
      <c r="B488" s="504"/>
      <c r="C488" s="505"/>
      <c r="D488" s="506"/>
      <c r="E488" s="506"/>
      <c r="F488" s="506"/>
      <c r="G488" s="506"/>
    </row>
    <row r="489" customFormat="false" ht="13.2" hidden="false" customHeight="false" outlineLevel="0" collapsed="false">
      <c r="B489" s="504"/>
      <c r="C489" s="505"/>
      <c r="D489" s="506"/>
      <c r="E489" s="506"/>
      <c r="F489" s="506"/>
      <c r="G489" s="506"/>
    </row>
    <row r="490" customFormat="false" ht="13.2" hidden="false" customHeight="false" outlineLevel="0" collapsed="false">
      <c r="B490" s="504"/>
      <c r="C490" s="505"/>
      <c r="D490" s="506"/>
      <c r="E490" s="506"/>
      <c r="F490" s="506"/>
      <c r="G490" s="506"/>
    </row>
    <row r="491" customFormat="false" ht="13.2" hidden="false" customHeight="false" outlineLevel="0" collapsed="false">
      <c r="B491" s="504"/>
      <c r="C491" s="505"/>
      <c r="D491" s="506"/>
      <c r="E491" s="506"/>
      <c r="F491" s="506"/>
      <c r="G491" s="506"/>
    </row>
    <row r="492" customFormat="false" ht="13.2" hidden="false" customHeight="false" outlineLevel="0" collapsed="false">
      <c r="B492" s="504"/>
      <c r="C492" s="505"/>
      <c r="D492" s="506"/>
      <c r="E492" s="506"/>
      <c r="F492" s="506"/>
      <c r="G492" s="506"/>
    </row>
    <row r="493" customFormat="false" ht="13.2" hidden="false" customHeight="false" outlineLevel="0" collapsed="false">
      <c r="B493" s="504"/>
      <c r="C493" s="505"/>
      <c r="D493" s="506"/>
      <c r="E493" s="506"/>
      <c r="F493" s="506"/>
      <c r="G493" s="506"/>
    </row>
    <row r="494" customFormat="false" ht="13.2" hidden="false" customHeight="false" outlineLevel="0" collapsed="false">
      <c r="B494" s="504"/>
      <c r="C494" s="505"/>
      <c r="D494" s="506"/>
      <c r="E494" s="506"/>
      <c r="F494" s="506"/>
      <c r="G494" s="506"/>
    </row>
    <row r="495" customFormat="false" ht="13.2" hidden="false" customHeight="false" outlineLevel="0" collapsed="false">
      <c r="B495" s="504"/>
      <c r="C495" s="505"/>
      <c r="D495" s="506"/>
      <c r="E495" s="506"/>
      <c r="F495" s="506"/>
      <c r="G495" s="506"/>
    </row>
    <row r="496" customFormat="false" ht="13.2" hidden="false" customHeight="false" outlineLevel="0" collapsed="false">
      <c r="B496" s="504"/>
      <c r="C496" s="505"/>
      <c r="D496" s="506"/>
      <c r="E496" s="506"/>
      <c r="F496" s="506"/>
      <c r="G496" s="506"/>
    </row>
    <row r="497" customFormat="false" ht="13.2" hidden="false" customHeight="false" outlineLevel="0" collapsed="false">
      <c r="B497" s="504"/>
      <c r="C497" s="505"/>
      <c r="D497" s="506"/>
      <c r="E497" s="506"/>
      <c r="F497" s="506"/>
      <c r="G497" s="506"/>
    </row>
    <row r="498" customFormat="false" ht="13.2" hidden="false" customHeight="false" outlineLevel="0" collapsed="false">
      <c r="B498" s="504"/>
      <c r="C498" s="505"/>
      <c r="D498" s="506"/>
      <c r="E498" s="506"/>
      <c r="F498" s="506"/>
      <c r="G498" s="506"/>
    </row>
    <row r="499" customFormat="false" ht="13.2" hidden="false" customHeight="false" outlineLevel="0" collapsed="false">
      <c r="B499" s="504"/>
      <c r="C499" s="505"/>
      <c r="D499" s="506"/>
      <c r="E499" s="506"/>
      <c r="F499" s="506"/>
      <c r="G499" s="506"/>
    </row>
    <row r="500" customFormat="false" ht="13.2" hidden="false" customHeight="false" outlineLevel="0" collapsed="false">
      <c r="B500" s="504"/>
      <c r="C500" s="505"/>
      <c r="D500" s="506"/>
      <c r="E500" s="506"/>
      <c r="F500" s="506"/>
      <c r="G500" s="506"/>
    </row>
    <row r="501" customFormat="false" ht="13.2" hidden="false" customHeight="false" outlineLevel="0" collapsed="false">
      <c r="B501" s="504"/>
      <c r="C501" s="505"/>
      <c r="D501" s="506"/>
      <c r="E501" s="506"/>
      <c r="F501" s="506"/>
      <c r="G501" s="506"/>
    </row>
    <row r="502" customFormat="false" ht="13.2" hidden="false" customHeight="false" outlineLevel="0" collapsed="false">
      <c r="B502" s="504"/>
      <c r="C502" s="505"/>
      <c r="D502" s="506"/>
      <c r="E502" s="506"/>
      <c r="F502" s="506"/>
      <c r="G502" s="506"/>
    </row>
    <row r="503" customFormat="false" ht="13.2" hidden="false" customHeight="false" outlineLevel="0" collapsed="false">
      <c r="B503" s="504"/>
      <c r="C503" s="505"/>
      <c r="D503" s="506"/>
      <c r="E503" s="506"/>
      <c r="F503" s="506"/>
      <c r="G503" s="506"/>
    </row>
    <row r="504" customFormat="false" ht="13.2" hidden="false" customHeight="false" outlineLevel="0" collapsed="false">
      <c r="B504" s="504"/>
      <c r="C504" s="505"/>
      <c r="D504" s="506"/>
      <c r="E504" s="506"/>
      <c r="F504" s="506"/>
      <c r="G504" s="506"/>
    </row>
    <row r="505" customFormat="false" ht="13.2" hidden="false" customHeight="false" outlineLevel="0" collapsed="false">
      <c r="B505" s="504"/>
      <c r="C505" s="505"/>
      <c r="D505" s="506"/>
      <c r="E505" s="506"/>
      <c r="F505" s="506"/>
      <c r="G505" s="506"/>
    </row>
    <row r="506" customFormat="false" ht="13.2" hidden="false" customHeight="false" outlineLevel="0" collapsed="false">
      <c r="B506" s="504"/>
      <c r="C506" s="505"/>
      <c r="D506" s="506"/>
      <c r="E506" s="506"/>
      <c r="F506" s="506"/>
      <c r="G506" s="506"/>
    </row>
    <row r="507" customFormat="false" ht="13.2" hidden="false" customHeight="false" outlineLevel="0" collapsed="false">
      <c r="B507" s="504"/>
      <c r="C507" s="505"/>
      <c r="D507" s="506"/>
      <c r="E507" s="506"/>
      <c r="F507" s="506"/>
      <c r="G507" s="506"/>
    </row>
    <row r="508" customFormat="false" ht="13.2" hidden="false" customHeight="false" outlineLevel="0" collapsed="false">
      <c r="B508" s="504"/>
      <c r="C508" s="505"/>
      <c r="D508" s="506"/>
      <c r="E508" s="506"/>
      <c r="F508" s="506"/>
      <c r="G508" s="506"/>
    </row>
    <row r="509" customFormat="false" ht="13.2" hidden="false" customHeight="false" outlineLevel="0" collapsed="false">
      <c r="B509" s="504"/>
      <c r="C509" s="505"/>
      <c r="D509" s="506"/>
      <c r="E509" s="506"/>
      <c r="F509" s="506"/>
      <c r="G509" s="506"/>
    </row>
    <row r="510" customFormat="false" ht="13.2" hidden="false" customHeight="false" outlineLevel="0" collapsed="false">
      <c r="B510" s="504"/>
      <c r="C510" s="505"/>
      <c r="D510" s="506"/>
      <c r="E510" s="506"/>
      <c r="F510" s="506"/>
      <c r="G510" s="506"/>
    </row>
    <row r="511" customFormat="false" ht="13.2" hidden="false" customHeight="false" outlineLevel="0" collapsed="false">
      <c r="B511" s="504"/>
      <c r="C511" s="505"/>
      <c r="D511" s="506"/>
      <c r="E511" s="506"/>
      <c r="F511" s="506"/>
      <c r="G511" s="506"/>
    </row>
    <row r="512" customFormat="false" ht="13.2" hidden="false" customHeight="false" outlineLevel="0" collapsed="false">
      <c r="B512" s="504"/>
      <c r="C512" s="505"/>
      <c r="D512" s="506"/>
      <c r="E512" s="506"/>
      <c r="F512" s="506"/>
      <c r="G512" s="506"/>
    </row>
    <row r="513" customFormat="false" ht="13.2" hidden="false" customHeight="false" outlineLevel="0" collapsed="false">
      <c r="B513" s="504"/>
      <c r="C513" s="505"/>
      <c r="D513" s="506"/>
      <c r="E513" s="506"/>
      <c r="F513" s="506"/>
      <c r="G513" s="506"/>
    </row>
    <row r="514" customFormat="false" ht="13.2" hidden="false" customHeight="false" outlineLevel="0" collapsed="false">
      <c r="B514" s="504"/>
      <c r="C514" s="505"/>
      <c r="D514" s="506"/>
      <c r="E514" s="506"/>
      <c r="F514" s="506"/>
      <c r="G514" s="506"/>
    </row>
    <row r="515" customFormat="false" ht="13.2" hidden="false" customHeight="false" outlineLevel="0" collapsed="false">
      <c r="B515" s="504"/>
      <c r="C515" s="505"/>
      <c r="D515" s="506"/>
      <c r="E515" s="506"/>
      <c r="F515" s="506"/>
      <c r="G515" s="506"/>
    </row>
    <row r="516" customFormat="false" ht="13.2" hidden="false" customHeight="false" outlineLevel="0" collapsed="false">
      <c r="B516" s="504"/>
      <c r="C516" s="505"/>
      <c r="D516" s="506"/>
      <c r="E516" s="506"/>
      <c r="F516" s="506"/>
      <c r="G516" s="506"/>
    </row>
    <row r="517" customFormat="false" ht="13.2" hidden="false" customHeight="false" outlineLevel="0" collapsed="false">
      <c r="B517" s="504"/>
      <c r="C517" s="505"/>
      <c r="D517" s="506"/>
      <c r="E517" s="506"/>
      <c r="F517" s="506"/>
      <c r="G517" s="506"/>
    </row>
    <row r="518" customFormat="false" ht="13.2" hidden="false" customHeight="false" outlineLevel="0" collapsed="false">
      <c r="B518" s="504"/>
      <c r="C518" s="505"/>
      <c r="D518" s="506"/>
      <c r="E518" s="506"/>
      <c r="F518" s="506"/>
      <c r="G518" s="506"/>
    </row>
    <row r="519" customFormat="false" ht="13.2" hidden="false" customHeight="false" outlineLevel="0" collapsed="false">
      <c r="B519" s="504"/>
      <c r="C519" s="505"/>
      <c r="D519" s="506"/>
      <c r="E519" s="506"/>
      <c r="F519" s="506"/>
      <c r="G519" s="506"/>
    </row>
    <row r="520" customFormat="false" ht="13.2" hidden="false" customHeight="false" outlineLevel="0" collapsed="false">
      <c r="B520" s="504"/>
      <c r="C520" s="505"/>
      <c r="D520" s="506"/>
      <c r="E520" s="506"/>
      <c r="F520" s="506"/>
      <c r="G520" s="506"/>
    </row>
    <row r="521" customFormat="false" ht="13.2" hidden="false" customHeight="false" outlineLevel="0" collapsed="false">
      <c r="B521" s="504"/>
      <c r="C521" s="505"/>
      <c r="D521" s="506"/>
      <c r="E521" s="506"/>
      <c r="F521" s="506"/>
      <c r="G521" s="506"/>
    </row>
    <row r="522" customFormat="false" ht="13.2" hidden="false" customHeight="false" outlineLevel="0" collapsed="false">
      <c r="B522" s="504"/>
      <c r="C522" s="505"/>
      <c r="D522" s="506"/>
      <c r="E522" s="506"/>
      <c r="F522" s="506"/>
      <c r="G522" s="506"/>
    </row>
    <row r="523" customFormat="false" ht="13.2" hidden="false" customHeight="false" outlineLevel="0" collapsed="false">
      <c r="B523" s="504"/>
      <c r="C523" s="505"/>
      <c r="D523" s="506"/>
      <c r="E523" s="506"/>
      <c r="F523" s="506"/>
      <c r="G523" s="506"/>
    </row>
    <row r="524" customFormat="false" ht="13.2" hidden="false" customHeight="false" outlineLevel="0" collapsed="false">
      <c r="B524" s="504"/>
      <c r="C524" s="505"/>
      <c r="D524" s="506"/>
      <c r="E524" s="506"/>
      <c r="F524" s="506"/>
      <c r="G524" s="506"/>
    </row>
    <row r="525" customFormat="false" ht="13.2" hidden="false" customHeight="false" outlineLevel="0" collapsed="false">
      <c r="B525" s="504"/>
      <c r="C525" s="505"/>
      <c r="D525" s="506"/>
      <c r="E525" s="506"/>
      <c r="F525" s="506"/>
      <c r="G525" s="506"/>
    </row>
    <row r="526" customFormat="false" ht="13.2" hidden="false" customHeight="false" outlineLevel="0" collapsed="false">
      <c r="B526" s="504"/>
      <c r="C526" s="505"/>
      <c r="D526" s="506"/>
      <c r="E526" s="506"/>
      <c r="F526" s="506"/>
      <c r="G526" s="506"/>
    </row>
    <row r="527" customFormat="false" ht="13.2" hidden="false" customHeight="false" outlineLevel="0" collapsed="false">
      <c r="B527" s="504"/>
      <c r="C527" s="505"/>
      <c r="D527" s="506"/>
      <c r="E527" s="506"/>
      <c r="F527" s="506"/>
      <c r="G527" s="506"/>
    </row>
    <row r="528" customFormat="false" ht="13.2" hidden="false" customHeight="false" outlineLevel="0" collapsed="false">
      <c r="B528" s="504"/>
      <c r="C528" s="505"/>
      <c r="D528" s="506"/>
      <c r="E528" s="506"/>
      <c r="F528" s="506"/>
      <c r="G528" s="506"/>
    </row>
    <row r="529" customFormat="false" ht="13.2" hidden="false" customHeight="false" outlineLevel="0" collapsed="false">
      <c r="B529" s="504"/>
      <c r="C529" s="505"/>
      <c r="D529" s="506"/>
      <c r="E529" s="506"/>
      <c r="F529" s="506"/>
      <c r="G529" s="506"/>
    </row>
    <row r="530" customFormat="false" ht="13.2" hidden="false" customHeight="false" outlineLevel="0" collapsed="false">
      <c r="B530" s="504"/>
      <c r="C530" s="505"/>
      <c r="D530" s="506"/>
      <c r="E530" s="506"/>
      <c r="F530" s="506"/>
      <c r="G530" s="506"/>
    </row>
    <row r="531" customFormat="false" ht="13.2" hidden="false" customHeight="false" outlineLevel="0" collapsed="false">
      <c r="B531" s="504"/>
      <c r="C531" s="505"/>
      <c r="D531" s="506"/>
      <c r="E531" s="506"/>
      <c r="F531" s="506"/>
      <c r="G531" s="506"/>
    </row>
    <row r="532" customFormat="false" ht="13.2" hidden="false" customHeight="false" outlineLevel="0" collapsed="false">
      <c r="B532" s="504"/>
      <c r="C532" s="505"/>
      <c r="D532" s="506"/>
      <c r="E532" s="506"/>
      <c r="F532" s="506"/>
      <c r="G532" s="506"/>
    </row>
    <row r="533" customFormat="false" ht="13.2" hidden="false" customHeight="false" outlineLevel="0" collapsed="false">
      <c r="B533" s="504"/>
      <c r="C533" s="505"/>
      <c r="D533" s="506"/>
      <c r="E533" s="506"/>
      <c r="F533" s="506"/>
      <c r="G533" s="506"/>
    </row>
    <row r="534" customFormat="false" ht="13.2" hidden="false" customHeight="false" outlineLevel="0" collapsed="false">
      <c r="B534" s="504"/>
      <c r="C534" s="505"/>
      <c r="D534" s="506"/>
      <c r="E534" s="506"/>
      <c r="F534" s="506"/>
      <c r="G534" s="506"/>
    </row>
    <row r="535" customFormat="false" ht="13.2" hidden="false" customHeight="false" outlineLevel="0" collapsed="false">
      <c r="B535" s="504"/>
      <c r="C535" s="505"/>
      <c r="D535" s="506"/>
      <c r="E535" s="506"/>
      <c r="F535" s="506"/>
      <c r="G535" s="506"/>
    </row>
    <row r="536" customFormat="false" ht="13.2" hidden="false" customHeight="false" outlineLevel="0" collapsed="false">
      <c r="B536" s="504"/>
      <c r="C536" s="505"/>
      <c r="D536" s="506"/>
      <c r="E536" s="506"/>
      <c r="F536" s="506"/>
      <c r="G536" s="506"/>
    </row>
    <row r="537" customFormat="false" ht="13.2" hidden="false" customHeight="false" outlineLevel="0" collapsed="false">
      <c r="B537" s="504"/>
      <c r="C537" s="505"/>
      <c r="D537" s="506"/>
      <c r="E537" s="506"/>
      <c r="F537" s="506"/>
      <c r="G537" s="506"/>
    </row>
    <row r="538" customFormat="false" ht="13.2" hidden="false" customHeight="false" outlineLevel="0" collapsed="false">
      <c r="B538" s="504"/>
      <c r="C538" s="505"/>
      <c r="D538" s="506"/>
      <c r="E538" s="506"/>
      <c r="F538" s="506"/>
      <c r="G538" s="506"/>
    </row>
    <row r="539" customFormat="false" ht="13.2" hidden="false" customHeight="false" outlineLevel="0" collapsed="false">
      <c r="B539" s="504"/>
      <c r="C539" s="505"/>
      <c r="D539" s="506"/>
      <c r="E539" s="506"/>
      <c r="F539" s="506"/>
      <c r="G539" s="506"/>
    </row>
    <row r="540" customFormat="false" ht="13.2" hidden="false" customHeight="false" outlineLevel="0" collapsed="false">
      <c r="B540" s="504"/>
      <c r="C540" s="505"/>
      <c r="D540" s="506"/>
      <c r="E540" s="506"/>
      <c r="F540" s="506"/>
      <c r="G540" s="506"/>
    </row>
    <row r="541" customFormat="false" ht="13.2" hidden="false" customHeight="false" outlineLevel="0" collapsed="false">
      <c r="B541" s="504"/>
      <c r="C541" s="505"/>
      <c r="D541" s="506"/>
      <c r="E541" s="506"/>
      <c r="F541" s="506"/>
      <c r="G541" s="506"/>
    </row>
    <row r="542" customFormat="false" ht="13.2" hidden="false" customHeight="false" outlineLevel="0" collapsed="false">
      <c r="B542" s="504"/>
      <c r="C542" s="505"/>
      <c r="D542" s="506"/>
      <c r="E542" s="506"/>
      <c r="F542" s="506"/>
      <c r="G542" s="506"/>
    </row>
    <row r="543" customFormat="false" ht="13.2" hidden="false" customHeight="false" outlineLevel="0" collapsed="false">
      <c r="B543" s="504"/>
      <c r="C543" s="505"/>
      <c r="D543" s="506"/>
      <c r="E543" s="506"/>
      <c r="F543" s="506"/>
      <c r="G543" s="506"/>
    </row>
    <row r="544" customFormat="false" ht="13.2" hidden="false" customHeight="false" outlineLevel="0" collapsed="false">
      <c r="B544" s="504"/>
      <c r="C544" s="505"/>
      <c r="D544" s="506"/>
      <c r="E544" s="506"/>
      <c r="F544" s="506"/>
      <c r="G544" s="506"/>
    </row>
    <row r="545" customFormat="false" ht="13.2" hidden="false" customHeight="false" outlineLevel="0" collapsed="false">
      <c r="B545" s="504"/>
      <c r="C545" s="505"/>
      <c r="D545" s="506"/>
      <c r="E545" s="506"/>
      <c r="F545" s="506"/>
      <c r="G545" s="506"/>
    </row>
    <row r="546" customFormat="false" ht="13.2" hidden="false" customHeight="false" outlineLevel="0" collapsed="false">
      <c r="B546" s="504"/>
      <c r="C546" s="505"/>
      <c r="D546" s="506"/>
      <c r="E546" s="506"/>
      <c r="F546" s="506"/>
      <c r="G546" s="506"/>
    </row>
    <row r="547" customFormat="false" ht="13.2" hidden="false" customHeight="false" outlineLevel="0" collapsed="false">
      <c r="B547" s="504"/>
      <c r="C547" s="505"/>
      <c r="D547" s="506"/>
      <c r="E547" s="506"/>
      <c r="F547" s="506"/>
      <c r="G547" s="506"/>
    </row>
    <row r="548" customFormat="false" ht="13.2" hidden="false" customHeight="false" outlineLevel="0" collapsed="false">
      <c r="B548" s="504"/>
      <c r="C548" s="505"/>
      <c r="D548" s="506"/>
      <c r="E548" s="506"/>
      <c r="F548" s="506"/>
      <c r="G548" s="506"/>
    </row>
    <row r="549" customFormat="false" ht="13.2" hidden="false" customHeight="false" outlineLevel="0" collapsed="false">
      <c r="B549" s="504"/>
      <c r="C549" s="505"/>
      <c r="D549" s="506"/>
      <c r="E549" s="506"/>
      <c r="F549" s="506"/>
      <c r="G549" s="506"/>
    </row>
    <row r="550" customFormat="false" ht="13.2" hidden="false" customHeight="false" outlineLevel="0" collapsed="false">
      <c r="B550" s="504"/>
      <c r="C550" s="505"/>
      <c r="D550" s="506"/>
      <c r="E550" s="506"/>
      <c r="F550" s="506"/>
      <c r="G550" s="506"/>
    </row>
    <row r="551" customFormat="false" ht="13.2" hidden="false" customHeight="false" outlineLevel="0" collapsed="false">
      <c r="B551" s="504"/>
      <c r="C551" s="505"/>
      <c r="D551" s="506"/>
      <c r="E551" s="506"/>
      <c r="F551" s="506"/>
      <c r="G551" s="506"/>
    </row>
    <row r="552" customFormat="false" ht="13.2" hidden="false" customHeight="false" outlineLevel="0" collapsed="false">
      <c r="B552" s="504"/>
      <c r="C552" s="505"/>
      <c r="D552" s="506"/>
      <c r="E552" s="506"/>
      <c r="F552" s="506"/>
      <c r="G552" s="506"/>
    </row>
    <row r="553" customFormat="false" ht="13.2" hidden="false" customHeight="false" outlineLevel="0" collapsed="false">
      <c r="B553" s="504"/>
      <c r="C553" s="505"/>
      <c r="D553" s="506"/>
      <c r="E553" s="506"/>
      <c r="F553" s="506"/>
      <c r="G553" s="506"/>
    </row>
    <row r="554" customFormat="false" ht="13.2" hidden="false" customHeight="false" outlineLevel="0" collapsed="false">
      <c r="B554" s="504"/>
      <c r="C554" s="505"/>
      <c r="D554" s="506"/>
      <c r="E554" s="506"/>
      <c r="F554" s="506"/>
      <c r="G554" s="506"/>
    </row>
    <row r="555" customFormat="false" ht="13.2" hidden="false" customHeight="false" outlineLevel="0" collapsed="false">
      <c r="B555" s="504"/>
      <c r="C555" s="505"/>
      <c r="D555" s="506"/>
      <c r="E555" s="506"/>
      <c r="F555" s="506"/>
      <c r="G555" s="506"/>
    </row>
    <row r="556" customFormat="false" ht="13.2" hidden="false" customHeight="false" outlineLevel="0" collapsed="false">
      <c r="B556" s="504"/>
      <c r="C556" s="505"/>
      <c r="D556" s="506"/>
      <c r="E556" s="506"/>
      <c r="F556" s="506"/>
      <c r="G556" s="506"/>
    </row>
    <row r="557" customFormat="false" ht="13.2" hidden="false" customHeight="false" outlineLevel="0" collapsed="false">
      <c r="B557" s="504"/>
      <c r="C557" s="505"/>
      <c r="D557" s="506"/>
      <c r="E557" s="506"/>
      <c r="F557" s="506"/>
      <c r="G557" s="506"/>
    </row>
    <row r="558" customFormat="false" ht="13.2" hidden="false" customHeight="false" outlineLevel="0" collapsed="false">
      <c r="B558" s="504"/>
      <c r="C558" s="505"/>
      <c r="D558" s="506"/>
      <c r="E558" s="506"/>
      <c r="F558" s="506"/>
      <c r="G558" s="506"/>
    </row>
    <row r="559" customFormat="false" ht="13.2" hidden="false" customHeight="false" outlineLevel="0" collapsed="false">
      <c r="B559" s="504"/>
      <c r="C559" s="505"/>
      <c r="D559" s="506"/>
      <c r="E559" s="506"/>
      <c r="F559" s="506"/>
      <c r="G559" s="506"/>
    </row>
    <row r="560" customFormat="false" ht="13.2" hidden="false" customHeight="false" outlineLevel="0" collapsed="false">
      <c r="B560" s="504"/>
      <c r="C560" s="505"/>
      <c r="D560" s="506"/>
      <c r="E560" s="506"/>
      <c r="F560" s="506"/>
      <c r="G560" s="506"/>
    </row>
    <row r="561" customFormat="false" ht="13.2" hidden="false" customHeight="false" outlineLevel="0" collapsed="false">
      <c r="B561" s="504"/>
      <c r="C561" s="505"/>
      <c r="D561" s="506"/>
      <c r="E561" s="506"/>
      <c r="F561" s="506"/>
      <c r="G561" s="506"/>
    </row>
    <row r="562" customFormat="false" ht="13.2" hidden="false" customHeight="false" outlineLevel="0" collapsed="false">
      <c r="B562" s="504"/>
      <c r="C562" s="505"/>
      <c r="D562" s="506"/>
      <c r="E562" s="506"/>
      <c r="F562" s="506"/>
      <c r="G562" s="506"/>
    </row>
    <row r="563" customFormat="false" ht="13.2" hidden="false" customHeight="false" outlineLevel="0" collapsed="false">
      <c r="B563" s="504"/>
      <c r="C563" s="505"/>
      <c r="D563" s="506"/>
      <c r="E563" s="506"/>
      <c r="F563" s="506"/>
      <c r="G563" s="506"/>
    </row>
    <row r="564" customFormat="false" ht="13.2" hidden="false" customHeight="false" outlineLevel="0" collapsed="false">
      <c r="B564" s="504"/>
      <c r="C564" s="505"/>
      <c r="D564" s="506"/>
      <c r="E564" s="506"/>
      <c r="F564" s="506"/>
      <c r="G564" s="506"/>
    </row>
    <row r="565" customFormat="false" ht="13.2" hidden="false" customHeight="false" outlineLevel="0" collapsed="false">
      <c r="B565" s="504"/>
      <c r="C565" s="505"/>
      <c r="D565" s="506"/>
      <c r="E565" s="506"/>
      <c r="F565" s="506"/>
      <c r="G565" s="506"/>
    </row>
    <row r="566" customFormat="false" ht="13.2" hidden="false" customHeight="false" outlineLevel="0" collapsed="false">
      <c r="B566" s="504"/>
      <c r="C566" s="505"/>
      <c r="D566" s="506"/>
      <c r="E566" s="506"/>
      <c r="F566" s="506"/>
      <c r="G566" s="506"/>
    </row>
    <row r="567" customFormat="false" ht="13.2" hidden="false" customHeight="false" outlineLevel="0" collapsed="false">
      <c r="B567" s="504"/>
      <c r="C567" s="505"/>
      <c r="D567" s="506"/>
      <c r="E567" s="506"/>
      <c r="F567" s="506"/>
      <c r="G567" s="506"/>
    </row>
    <row r="568" customFormat="false" ht="13.2" hidden="false" customHeight="false" outlineLevel="0" collapsed="false">
      <c r="B568" s="504"/>
      <c r="C568" s="505"/>
      <c r="D568" s="506"/>
      <c r="E568" s="506"/>
      <c r="F568" s="506"/>
      <c r="G568" s="506"/>
    </row>
    <row r="569" customFormat="false" ht="13.2" hidden="false" customHeight="false" outlineLevel="0" collapsed="false">
      <c r="B569" s="504"/>
      <c r="C569" s="505"/>
      <c r="D569" s="506"/>
      <c r="E569" s="506"/>
      <c r="F569" s="506"/>
      <c r="G569" s="506"/>
    </row>
    <row r="570" customFormat="false" ht="13.2" hidden="false" customHeight="false" outlineLevel="0" collapsed="false">
      <c r="B570" s="504"/>
      <c r="C570" s="505"/>
      <c r="D570" s="506"/>
      <c r="E570" s="506"/>
      <c r="F570" s="506"/>
      <c r="G570" s="506"/>
    </row>
    <row r="571" customFormat="false" ht="13.2" hidden="false" customHeight="false" outlineLevel="0" collapsed="false">
      <c r="B571" s="504"/>
      <c r="C571" s="505"/>
      <c r="D571" s="506"/>
      <c r="E571" s="506"/>
      <c r="F571" s="506"/>
      <c r="G571" s="506"/>
    </row>
    <row r="572" customFormat="false" ht="13.2" hidden="false" customHeight="false" outlineLevel="0" collapsed="false">
      <c r="B572" s="504"/>
      <c r="C572" s="505"/>
      <c r="D572" s="506"/>
      <c r="E572" s="506"/>
      <c r="F572" s="506"/>
      <c r="G572" s="506"/>
    </row>
    <row r="573" customFormat="false" ht="13.2" hidden="false" customHeight="false" outlineLevel="0" collapsed="false">
      <c r="B573" s="504"/>
      <c r="C573" s="505"/>
      <c r="D573" s="506"/>
      <c r="E573" s="506"/>
      <c r="F573" s="506"/>
      <c r="G573" s="506"/>
    </row>
    <row r="574" customFormat="false" ht="13.2" hidden="false" customHeight="false" outlineLevel="0" collapsed="false">
      <c r="B574" s="504"/>
      <c r="C574" s="505"/>
      <c r="D574" s="506"/>
      <c r="E574" s="506"/>
      <c r="F574" s="506"/>
      <c r="G574" s="506"/>
    </row>
    <row r="575" customFormat="false" ht="13.2" hidden="false" customHeight="false" outlineLevel="0" collapsed="false">
      <c r="B575" s="504"/>
      <c r="C575" s="505"/>
      <c r="D575" s="506"/>
      <c r="E575" s="506"/>
      <c r="F575" s="506"/>
      <c r="G575" s="506"/>
    </row>
    <row r="576" customFormat="false" ht="13.2" hidden="false" customHeight="false" outlineLevel="0" collapsed="false">
      <c r="B576" s="504"/>
      <c r="C576" s="505"/>
      <c r="D576" s="506"/>
      <c r="E576" s="506"/>
      <c r="F576" s="506"/>
      <c r="G576" s="506"/>
    </row>
    <row r="577" customFormat="false" ht="13.2" hidden="false" customHeight="false" outlineLevel="0" collapsed="false">
      <c r="B577" s="504"/>
      <c r="C577" s="505"/>
      <c r="D577" s="506"/>
      <c r="E577" s="506"/>
      <c r="F577" s="506"/>
      <c r="G577" s="506"/>
    </row>
    <row r="578" customFormat="false" ht="13.2" hidden="false" customHeight="false" outlineLevel="0" collapsed="false">
      <c r="B578" s="504"/>
      <c r="C578" s="505"/>
      <c r="D578" s="506"/>
      <c r="E578" s="506"/>
      <c r="F578" s="506"/>
      <c r="G578" s="506"/>
    </row>
    <row r="579" customFormat="false" ht="13.2" hidden="false" customHeight="false" outlineLevel="0" collapsed="false">
      <c r="B579" s="504"/>
      <c r="C579" s="505"/>
      <c r="D579" s="506"/>
      <c r="E579" s="506"/>
      <c r="F579" s="506"/>
      <c r="G579" s="506"/>
    </row>
    <row r="580" customFormat="false" ht="13.2" hidden="false" customHeight="false" outlineLevel="0" collapsed="false">
      <c r="B580" s="504"/>
      <c r="C580" s="505"/>
      <c r="D580" s="506"/>
      <c r="E580" s="506"/>
      <c r="F580" s="506"/>
      <c r="G580" s="506"/>
    </row>
    <row r="581" customFormat="false" ht="13.2" hidden="false" customHeight="false" outlineLevel="0" collapsed="false">
      <c r="B581" s="504"/>
      <c r="C581" s="505"/>
      <c r="D581" s="506"/>
      <c r="E581" s="506"/>
      <c r="F581" s="506"/>
      <c r="G581" s="506"/>
    </row>
    <row r="582" customFormat="false" ht="13.2" hidden="false" customHeight="false" outlineLevel="0" collapsed="false">
      <c r="B582" s="504"/>
      <c r="C582" s="505"/>
      <c r="D582" s="506"/>
      <c r="E582" s="506"/>
      <c r="F582" s="506"/>
      <c r="G582" s="506"/>
    </row>
    <row r="583" customFormat="false" ht="13.2" hidden="false" customHeight="false" outlineLevel="0" collapsed="false">
      <c r="B583" s="504"/>
      <c r="C583" s="505"/>
      <c r="D583" s="506"/>
      <c r="E583" s="506"/>
      <c r="F583" s="506"/>
      <c r="G583" s="506"/>
    </row>
    <row r="584" customFormat="false" ht="13.2" hidden="false" customHeight="false" outlineLevel="0" collapsed="false">
      <c r="B584" s="504"/>
      <c r="C584" s="505"/>
      <c r="D584" s="506"/>
      <c r="E584" s="506"/>
      <c r="F584" s="506"/>
      <c r="G584" s="506"/>
    </row>
    <row r="585" customFormat="false" ht="13.2" hidden="false" customHeight="false" outlineLevel="0" collapsed="false">
      <c r="B585" s="504"/>
      <c r="C585" s="505"/>
      <c r="D585" s="506"/>
      <c r="E585" s="506"/>
      <c r="F585" s="506"/>
      <c r="G585" s="506"/>
    </row>
    <row r="586" customFormat="false" ht="13.2" hidden="false" customHeight="false" outlineLevel="0" collapsed="false">
      <c r="B586" s="504"/>
      <c r="C586" s="505"/>
      <c r="D586" s="506"/>
      <c r="E586" s="506"/>
      <c r="F586" s="506"/>
      <c r="G586" s="506"/>
    </row>
    <row r="587" customFormat="false" ht="13.2" hidden="false" customHeight="false" outlineLevel="0" collapsed="false">
      <c r="B587" s="504"/>
      <c r="C587" s="505"/>
      <c r="D587" s="506"/>
      <c r="E587" s="506"/>
      <c r="F587" s="506"/>
      <c r="G587" s="506"/>
    </row>
    <row r="588" customFormat="false" ht="13.2" hidden="false" customHeight="false" outlineLevel="0" collapsed="false">
      <c r="B588" s="504"/>
      <c r="C588" s="505"/>
      <c r="D588" s="506"/>
      <c r="E588" s="506"/>
      <c r="F588" s="506"/>
      <c r="G588" s="506"/>
    </row>
    <row r="589" customFormat="false" ht="13.2" hidden="false" customHeight="false" outlineLevel="0" collapsed="false">
      <c r="B589" s="504"/>
      <c r="C589" s="505"/>
      <c r="D589" s="506"/>
      <c r="E589" s="506"/>
      <c r="F589" s="506"/>
      <c r="G589" s="506"/>
    </row>
    <row r="590" customFormat="false" ht="13.2" hidden="false" customHeight="false" outlineLevel="0" collapsed="false">
      <c r="B590" s="504"/>
      <c r="C590" s="505"/>
      <c r="D590" s="506"/>
      <c r="E590" s="506"/>
      <c r="F590" s="506"/>
      <c r="G590" s="506"/>
    </row>
    <row r="591" customFormat="false" ht="13.2" hidden="false" customHeight="false" outlineLevel="0" collapsed="false">
      <c r="B591" s="504"/>
      <c r="C591" s="505"/>
      <c r="D591" s="506"/>
      <c r="E591" s="506"/>
      <c r="F591" s="506"/>
      <c r="G591" s="506"/>
    </row>
    <row r="592" customFormat="false" ht="13.2" hidden="false" customHeight="false" outlineLevel="0" collapsed="false">
      <c r="B592" s="504"/>
      <c r="C592" s="505"/>
      <c r="D592" s="506"/>
      <c r="E592" s="506"/>
      <c r="F592" s="506"/>
      <c r="G592" s="506"/>
    </row>
    <row r="593" customFormat="false" ht="13.2" hidden="false" customHeight="false" outlineLevel="0" collapsed="false">
      <c r="B593" s="504"/>
      <c r="C593" s="505"/>
      <c r="D593" s="506"/>
      <c r="E593" s="506"/>
      <c r="F593" s="506"/>
      <c r="G593" s="506"/>
    </row>
    <row r="594" customFormat="false" ht="13.2" hidden="false" customHeight="false" outlineLevel="0" collapsed="false">
      <c r="B594" s="504"/>
      <c r="C594" s="505"/>
      <c r="D594" s="506"/>
      <c r="E594" s="506"/>
      <c r="F594" s="506"/>
      <c r="G594" s="506"/>
    </row>
    <row r="595" customFormat="false" ht="13.2" hidden="false" customHeight="false" outlineLevel="0" collapsed="false">
      <c r="B595" s="504"/>
      <c r="C595" s="505"/>
      <c r="D595" s="506"/>
      <c r="E595" s="506"/>
      <c r="F595" s="506"/>
      <c r="G595" s="506"/>
    </row>
    <row r="596" customFormat="false" ht="13.2" hidden="false" customHeight="false" outlineLevel="0" collapsed="false">
      <c r="B596" s="504"/>
      <c r="C596" s="505"/>
      <c r="D596" s="506"/>
      <c r="E596" s="506"/>
      <c r="F596" s="506"/>
      <c r="G596" s="506"/>
    </row>
    <row r="597" customFormat="false" ht="13.2" hidden="false" customHeight="false" outlineLevel="0" collapsed="false">
      <c r="B597" s="504"/>
      <c r="C597" s="505"/>
      <c r="D597" s="506"/>
      <c r="E597" s="506"/>
      <c r="F597" s="506"/>
      <c r="G597" s="506"/>
    </row>
    <row r="598" customFormat="false" ht="13.2" hidden="false" customHeight="false" outlineLevel="0" collapsed="false">
      <c r="B598" s="504"/>
      <c r="C598" s="505"/>
      <c r="D598" s="506"/>
      <c r="E598" s="506"/>
      <c r="F598" s="506"/>
      <c r="G598" s="506"/>
    </row>
    <row r="599" customFormat="false" ht="13.2" hidden="false" customHeight="false" outlineLevel="0" collapsed="false">
      <c r="B599" s="504"/>
      <c r="C599" s="505"/>
      <c r="D599" s="506"/>
      <c r="E599" s="506"/>
      <c r="F599" s="506"/>
      <c r="G599" s="506"/>
    </row>
    <row r="600" customFormat="false" ht="13.2" hidden="false" customHeight="false" outlineLevel="0" collapsed="false">
      <c r="B600" s="504"/>
      <c r="C600" s="505"/>
      <c r="D600" s="506"/>
      <c r="E600" s="506"/>
      <c r="F600" s="506"/>
      <c r="G600" s="506"/>
    </row>
    <row r="601" customFormat="false" ht="13.2" hidden="false" customHeight="false" outlineLevel="0" collapsed="false">
      <c r="B601" s="504"/>
      <c r="C601" s="505"/>
      <c r="D601" s="506"/>
      <c r="E601" s="506"/>
      <c r="F601" s="506"/>
      <c r="G601" s="506"/>
    </row>
    <row r="602" customFormat="false" ht="13.2" hidden="false" customHeight="false" outlineLevel="0" collapsed="false">
      <c r="B602" s="504"/>
      <c r="C602" s="505"/>
      <c r="D602" s="506"/>
      <c r="E602" s="506"/>
      <c r="F602" s="506"/>
      <c r="G602" s="506"/>
    </row>
    <row r="603" customFormat="false" ht="13.2" hidden="false" customHeight="false" outlineLevel="0" collapsed="false">
      <c r="B603" s="504"/>
      <c r="C603" s="505"/>
      <c r="D603" s="506"/>
      <c r="E603" s="506"/>
      <c r="F603" s="506"/>
      <c r="G603" s="506"/>
    </row>
    <row r="604" customFormat="false" ht="13.2" hidden="false" customHeight="false" outlineLevel="0" collapsed="false">
      <c r="B604" s="504"/>
      <c r="C604" s="505"/>
      <c r="D604" s="506"/>
      <c r="E604" s="506"/>
      <c r="F604" s="506"/>
      <c r="G604" s="506"/>
    </row>
    <row r="605" customFormat="false" ht="13.2" hidden="false" customHeight="false" outlineLevel="0" collapsed="false">
      <c r="B605" s="504"/>
      <c r="C605" s="505"/>
      <c r="D605" s="506"/>
      <c r="E605" s="506"/>
      <c r="F605" s="506"/>
      <c r="G605" s="506"/>
    </row>
    <row r="606" customFormat="false" ht="13.2" hidden="false" customHeight="false" outlineLevel="0" collapsed="false">
      <c r="B606" s="504"/>
      <c r="C606" s="505"/>
      <c r="D606" s="506"/>
      <c r="E606" s="506"/>
      <c r="F606" s="506"/>
      <c r="G606" s="506"/>
    </row>
    <row r="607" customFormat="false" ht="13.2" hidden="false" customHeight="false" outlineLevel="0" collapsed="false">
      <c r="B607" s="504"/>
      <c r="C607" s="505"/>
      <c r="D607" s="506"/>
      <c r="E607" s="506"/>
      <c r="F607" s="506"/>
      <c r="G607" s="506"/>
    </row>
    <row r="608" customFormat="false" ht="13.2" hidden="false" customHeight="false" outlineLevel="0" collapsed="false">
      <c r="B608" s="504"/>
      <c r="C608" s="505"/>
      <c r="D608" s="506"/>
      <c r="E608" s="506"/>
      <c r="F608" s="506"/>
      <c r="G608" s="506"/>
    </row>
    <row r="609" customFormat="false" ht="13.2" hidden="false" customHeight="false" outlineLevel="0" collapsed="false">
      <c r="B609" s="504"/>
      <c r="C609" s="505"/>
      <c r="D609" s="506"/>
      <c r="E609" s="506"/>
      <c r="F609" s="506"/>
      <c r="G609" s="506"/>
    </row>
    <row r="610" customFormat="false" ht="13.2" hidden="false" customHeight="false" outlineLevel="0" collapsed="false">
      <c r="B610" s="504"/>
      <c r="C610" s="505"/>
      <c r="D610" s="506"/>
      <c r="E610" s="506"/>
      <c r="F610" s="506"/>
      <c r="G610" s="506"/>
    </row>
    <row r="611" customFormat="false" ht="13.2" hidden="false" customHeight="false" outlineLevel="0" collapsed="false">
      <c r="B611" s="504"/>
      <c r="C611" s="505"/>
      <c r="D611" s="506"/>
      <c r="E611" s="506"/>
      <c r="F611" s="506"/>
      <c r="G611" s="506"/>
    </row>
    <row r="612" customFormat="false" ht="13.2" hidden="false" customHeight="false" outlineLevel="0" collapsed="false">
      <c r="B612" s="504"/>
      <c r="C612" s="505"/>
      <c r="D612" s="506"/>
      <c r="E612" s="506"/>
      <c r="F612" s="506"/>
      <c r="G612" s="506"/>
    </row>
    <row r="613" customFormat="false" ht="13.2" hidden="false" customHeight="false" outlineLevel="0" collapsed="false">
      <c r="B613" s="504"/>
      <c r="C613" s="505"/>
      <c r="D613" s="506"/>
      <c r="E613" s="506"/>
      <c r="F613" s="506"/>
      <c r="G613" s="506"/>
    </row>
    <row r="614" customFormat="false" ht="13.2" hidden="false" customHeight="false" outlineLevel="0" collapsed="false">
      <c r="B614" s="504"/>
      <c r="C614" s="505"/>
      <c r="D614" s="506"/>
      <c r="E614" s="506"/>
      <c r="F614" s="506"/>
      <c r="G614" s="506"/>
    </row>
    <row r="615" customFormat="false" ht="13.2" hidden="false" customHeight="false" outlineLevel="0" collapsed="false">
      <c r="B615" s="504"/>
      <c r="C615" s="505"/>
      <c r="D615" s="506"/>
      <c r="E615" s="506"/>
      <c r="F615" s="506"/>
      <c r="G615" s="506"/>
    </row>
    <row r="616" customFormat="false" ht="13.2" hidden="false" customHeight="false" outlineLevel="0" collapsed="false">
      <c r="B616" s="504"/>
      <c r="C616" s="505"/>
      <c r="D616" s="506"/>
      <c r="E616" s="506"/>
      <c r="F616" s="506"/>
      <c r="G616" s="506"/>
    </row>
    <row r="617" customFormat="false" ht="13.2" hidden="false" customHeight="false" outlineLevel="0" collapsed="false">
      <c r="B617" s="504"/>
      <c r="C617" s="505"/>
      <c r="D617" s="506"/>
      <c r="E617" s="506"/>
      <c r="F617" s="506"/>
      <c r="G617" s="506"/>
    </row>
    <row r="618" customFormat="false" ht="13.2" hidden="false" customHeight="false" outlineLevel="0" collapsed="false">
      <c r="B618" s="504"/>
      <c r="C618" s="505"/>
      <c r="D618" s="506"/>
      <c r="E618" s="506"/>
      <c r="F618" s="506"/>
      <c r="G618" s="506"/>
    </row>
    <row r="619" customFormat="false" ht="13.2" hidden="false" customHeight="false" outlineLevel="0" collapsed="false">
      <c r="B619" s="504"/>
      <c r="C619" s="505"/>
      <c r="D619" s="506"/>
      <c r="E619" s="506"/>
      <c r="F619" s="506"/>
      <c r="G619" s="506"/>
    </row>
    <row r="620" customFormat="false" ht="13.2" hidden="false" customHeight="false" outlineLevel="0" collapsed="false">
      <c r="B620" s="504"/>
      <c r="C620" s="505"/>
      <c r="D620" s="506"/>
      <c r="E620" s="506"/>
      <c r="F620" s="506"/>
      <c r="G620" s="506"/>
    </row>
    <row r="621" customFormat="false" ht="13.2" hidden="false" customHeight="false" outlineLevel="0" collapsed="false">
      <c r="B621" s="504"/>
      <c r="C621" s="505"/>
      <c r="D621" s="506"/>
      <c r="E621" s="506"/>
      <c r="F621" s="506"/>
      <c r="G621" s="506"/>
    </row>
    <row r="622" customFormat="false" ht="13.2" hidden="false" customHeight="false" outlineLevel="0" collapsed="false">
      <c r="B622" s="504"/>
      <c r="C622" s="505"/>
      <c r="D622" s="506"/>
      <c r="E622" s="506"/>
      <c r="F622" s="506"/>
      <c r="G622" s="506"/>
    </row>
    <row r="623" customFormat="false" ht="13.2" hidden="false" customHeight="false" outlineLevel="0" collapsed="false">
      <c r="B623" s="504"/>
      <c r="C623" s="505"/>
      <c r="D623" s="506"/>
      <c r="E623" s="506"/>
      <c r="F623" s="506"/>
      <c r="G623" s="506"/>
    </row>
    <row r="624" customFormat="false" ht="13.2" hidden="false" customHeight="false" outlineLevel="0" collapsed="false">
      <c r="B624" s="504"/>
      <c r="C624" s="505"/>
      <c r="D624" s="506"/>
      <c r="E624" s="506"/>
      <c r="F624" s="506"/>
      <c r="G624" s="506"/>
    </row>
    <row r="625" customFormat="false" ht="13.2" hidden="false" customHeight="false" outlineLevel="0" collapsed="false">
      <c r="B625" s="504"/>
      <c r="C625" s="505"/>
      <c r="D625" s="506"/>
      <c r="E625" s="506"/>
      <c r="F625" s="506"/>
      <c r="G625" s="506"/>
    </row>
    <row r="626" customFormat="false" ht="13.2" hidden="false" customHeight="false" outlineLevel="0" collapsed="false">
      <c r="B626" s="504"/>
      <c r="C626" s="505"/>
      <c r="D626" s="506"/>
      <c r="E626" s="506"/>
      <c r="F626" s="506"/>
      <c r="G626" s="506"/>
    </row>
    <row r="627" customFormat="false" ht="13.2" hidden="false" customHeight="false" outlineLevel="0" collapsed="false">
      <c r="B627" s="504"/>
      <c r="C627" s="505"/>
      <c r="D627" s="506"/>
      <c r="E627" s="506"/>
      <c r="F627" s="506"/>
      <c r="G627" s="506"/>
    </row>
    <row r="628" customFormat="false" ht="13.2" hidden="false" customHeight="false" outlineLevel="0" collapsed="false">
      <c r="B628" s="504"/>
      <c r="C628" s="505"/>
      <c r="D628" s="506"/>
      <c r="E628" s="506"/>
      <c r="F628" s="506"/>
      <c r="G628" s="506"/>
    </row>
    <row r="629" customFormat="false" ht="13.2" hidden="false" customHeight="false" outlineLevel="0" collapsed="false">
      <c r="B629" s="504"/>
      <c r="C629" s="505"/>
      <c r="D629" s="506"/>
      <c r="E629" s="506"/>
      <c r="F629" s="506"/>
      <c r="G629" s="506"/>
    </row>
    <row r="630" customFormat="false" ht="13.2" hidden="false" customHeight="false" outlineLevel="0" collapsed="false">
      <c r="B630" s="504"/>
      <c r="C630" s="505"/>
      <c r="D630" s="506"/>
      <c r="E630" s="506"/>
      <c r="F630" s="506"/>
      <c r="G630" s="506"/>
    </row>
    <row r="631" customFormat="false" ht="13.2" hidden="false" customHeight="false" outlineLevel="0" collapsed="false">
      <c r="B631" s="504"/>
      <c r="C631" s="505"/>
      <c r="D631" s="506"/>
      <c r="E631" s="506"/>
      <c r="F631" s="506"/>
      <c r="G631" s="506"/>
    </row>
    <row r="632" customFormat="false" ht="13.2" hidden="false" customHeight="false" outlineLevel="0" collapsed="false">
      <c r="B632" s="504"/>
      <c r="C632" s="505"/>
      <c r="D632" s="506"/>
      <c r="E632" s="506"/>
      <c r="F632" s="506"/>
      <c r="G632" s="506"/>
    </row>
    <row r="633" customFormat="false" ht="13.2" hidden="false" customHeight="false" outlineLevel="0" collapsed="false">
      <c r="B633" s="504"/>
      <c r="C633" s="505"/>
      <c r="D633" s="506"/>
      <c r="E633" s="506"/>
      <c r="F633" s="506"/>
      <c r="G633" s="506"/>
    </row>
    <row r="634" customFormat="false" ht="13.2" hidden="false" customHeight="false" outlineLevel="0" collapsed="false">
      <c r="B634" s="504"/>
      <c r="C634" s="505"/>
      <c r="D634" s="506"/>
      <c r="E634" s="506"/>
      <c r="F634" s="506"/>
      <c r="G634" s="506"/>
    </row>
    <row r="635" customFormat="false" ht="13.2" hidden="false" customHeight="false" outlineLevel="0" collapsed="false">
      <c r="B635" s="504"/>
      <c r="C635" s="505"/>
      <c r="D635" s="506"/>
      <c r="E635" s="506"/>
      <c r="F635" s="506"/>
      <c r="G635" s="506"/>
    </row>
    <row r="636" customFormat="false" ht="13.2" hidden="false" customHeight="false" outlineLevel="0" collapsed="false">
      <c r="B636" s="504"/>
      <c r="C636" s="505"/>
      <c r="D636" s="506"/>
      <c r="E636" s="506"/>
      <c r="F636" s="506"/>
      <c r="G636" s="506"/>
    </row>
    <row r="637" customFormat="false" ht="13.2" hidden="false" customHeight="false" outlineLevel="0" collapsed="false">
      <c r="B637" s="504"/>
      <c r="C637" s="505"/>
      <c r="D637" s="506"/>
      <c r="E637" s="506"/>
      <c r="F637" s="506"/>
      <c r="G637" s="506"/>
    </row>
    <row r="638" customFormat="false" ht="13.2" hidden="false" customHeight="false" outlineLevel="0" collapsed="false">
      <c r="B638" s="504"/>
      <c r="C638" s="505"/>
      <c r="D638" s="506"/>
      <c r="E638" s="506"/>
      <c r="F638" s="506"/>
      <c r="G638" s="506"/>
    </row>
    <row r="639" customFormat="false" ht="13.2" hidden="false" customHeight="false" outlineLevel="0" collapsed="false">
      <c r="B639" s="504"/>
      <c r="C639" s="505"/>
      <c r="D639" s="506"/>
      <c r="E639" s="506"/>
      <c r="F639" s="506"/>
      <c r="G639" s="506"/>
    </row>
    <row r="640" customFormat="false" ht="13.2" hidden="false" customHeight="false" outlineLevel="0" collapsed="false">
      <c r="B640" s="504"/>
      <c r="C640" s="505"/>
      <c r="D640" s="506"/>
      <c r="E640" s="506"/>
      <c r="F640" s="506"/>
      <c r="G640" s="506"/>
    </row>
    <row r="641" customFormat="false" ht="13.2" hidden="false" customHeight="false" outlineLevel="0" collapsed="false">
      <c r="B641" s="504"/>
      <c r="C641" s="505"/>
      <c r="D641" s="506"/>
      <c r="E641" s="506"/>
      <c r="F641" s="506"/>
      <c r="G641" s="506"/>
    </row>
    <row r="642" customFormat="false" ht="13.2" hidden="false" customHeight="false" outlineLevel="0" collapsed="false">
      <c r="B642" s="504"/>
      <c r="C642" s="505"/>
      <c r="D642" s="506"/>
      <c r="E642" s="506"/>
      <c r="F642" s="506"/>
      <c r="G642" s="506"/>
    </row>
    <row r="643" customFormat="false" ht="13.2" hidden="false" customHeight="false" outlineLevel="0" collapsed="false">
      <c r="B643" s="504"/>
      <c r="C643" s="505"/>
      <c r="D643" s="506"/>
      <c r="E643" s="506"/>
      <c r="F643" s="506"/>
      <c r="G643" s="506"/>
    </row>
    <row r="644" customFormat="false" ht="13.2" hidden="false" customHeight="false" outlineLevel="0" collapsed="false">
      <c r="B644" s="504"/>
      <c r="C644" s="505"/>
      <c r="D644" s="506"/>
      <c r="E644" s="506"/>
      <c r="F644" s="506"/>
      <c r="G644" s="506"/>
    </row>
    <row r="645" customFormat="false" ht="13.2" hidden="false" customHeight="false" outlineLevel="0" collapsed="false">
      <c r="B645" s="504"/>
      <c r="C645" s="505"/>
      <c r="D645" s="506"/>
      <c r="E645" s="506"/>
      <c r="F645" s="506"/>
      <c r="G645" s="506"/>
    </row>
    <row r="646" customFormat="false" ht="13.2" hidden="false" customHeight="false" outlineLevel="0" collapsed="false">
      <c r="B646" s="504"/>
      <c r="C646" s="505"/>
      <c r="D646" s="506"/>
      <c r="E646" s="506"/>
      <c r="F646" s="506"/>
      <c r="G646" s="506"/>
    </row>
    <row r="647" customFormat="false" ht="13.2" hidden="false" customHeight="false" outlineLevel="0" collapsed="false">
      <c r="B647" s="504"/>
      <c r="C647" s="505"/>
      <c r="D647" s="506"/>
      <c r="E647" s="506"/>
      <c r="F647" s="506"/>
      <c r="G647" s="506"/>
    </row>
    <row r="648" customFormat="false" ht="13.2" hidden="false" customHeight="false" outlineLevel="0" collapsed="false">
      <c r="B648" s="504"/>
      <c r="C648" s="505"/>
      <c r="D648" s="506"/>
      <c r="E648" s="506"/>
      <c r="F648" s="506"/>
      <c r="G648" s="506"/>
    </row>
    <row r="649" customFormat="false" ht="13.2" hidden="false" customHeight="false" outlineLevel="0" collapsed="false">
      <c r="B649" s="504"/>
      <c r="C649" s="505"/>
      <c r="D649" s="506"/>
      <c r="E649" s="506"/>
      <c r="F649" s="506"/>
      <c r="G649" s="506"/>
    </row>
    <row r="650" customFormat="false" ht="13.2" hidden="false" customHeight="false" outlineLevel="0" collapsed="false">
      <c r="B650" s="504"/>
      <c r="C650" s="505"/>
      <c r="D650" s="506"/>
      <c r="E650" s="506"/>
      <c r="F650" s="506"/>
      <c r="G650" s="506"/>
    </row>
    <row r="651" customFormat="false" ht="13.2" hidden="false" customHeight="false" outlineLevel="0" collapsed="false">
      <c r="B651" s="504"/>
      <c r="C651" s="505"/>
      <c r="D651" s="506"/>
      <c r="E651" s="506"/>
      <c r="F651" s="506"/>
      <c r="G651" s="506"/>
    </row>
    <row r="652" customFormat="false" ht="13.2" hidden="false" customHeight="false" outlineLevel="0" collapsed="false">
      <c r="B652" s="504"/>
      <c r="C652" s="505"/>
      <c r="D652" s="506"/>
      <c r="E652" s="506"/>
      <c r="F652" s="506"/>
      <c r="G652" s="506"/>
    </row>
    <row r="653" customFormat="false" ht="13.2" hidden="false" customHeight="false" outlineLevel="0" collapsed="false">
      <c r="B653" s="504"/>
      <c r="C653" s="505"/>
      <c r="D653" s="506"/>
      <c r="E653" s="506"/>
      <c r="F653" s="506"/>
      <c r="G653" s="506"/>
    </row>
    <row r="654" customFormat="false" ht="13.2" hidden="false" customHeight="false" outlineLevel="0" collapsed="false">
      <c r="B654" s="504"/>
      <c r="C654" s="505"/>
      <c r="D654" s="506"/>
      <c r="E654" s="506"/>
      <c r="F654" s="506"/>
      <c r="G654" s="506"/>
    </row>
    <row r="655" customFormat="false" ht="13.2" hidden="false" customHeight="false" outlineLevel="0" collapsed="false">
      <c r="B655" s="504"/>
      <c r="C655" s="505"/>
      <c r="D655" s="506"/>
      <c r="E655" s="506"/>
      <c r="F655" s="506"/>
      <c r="G655" s="506"/>
    </row>
    <row r="656" customFormat="false" ht="13.2" hidden="false" customHeight="false" outlineLevel="0" collapsed="false">
      <c r="B656" s="504"/>
      <c r="C656" s="505"/>
      <c r="D656" s="506"/>
      <c r="E656" s="506"/>
      <c r="F656" s="506"/>
      <c r="G656" s="506"/>
    </row>
    <row r="657" customFormat="false" ht="13.2" hidden="false" customHeight="false" outlineLevel="0" collapsed="false">
      <c r="B657" s="504"/>
      <c r="C657" s="505"/>
      <c r="D657" s="506"/>
      <c r="E657" s="506"/>
      <c r="F657" s="506"/>
      <c r="G657" s="506"/>
    </row>
    <row r="658" customFormat="false" ht="13.2" hidden="false" customHeight="false" outlineLevel="0" collapsed="false">
      <c r="B658" s="504"/>
      <c r="C658" s="505"/>
      <c r="D658" s="506"/>
      <c r="E658" s="506"/>
      <c r="F658" s="506"/>
      <c r="G658" s="506"/>
    </row>
    <row r="659" customFormat="false" ht="13.2" hidden="false" customHeight="false" outlineLevel="0" collapsed="false">
      <c r="B659" s="504"/>
      <c r="C659" s="505"/>
      <c r="D659" s="506"/>
      <c r="E659" s="506"/>
      <c r="F659" s="506"/>
      <c r="G659" s="506"/>
    </row>
    <row r="660" customFormat="false" ht="13.2" hidden="false" customHeight="false" outlineLevel="0" collapsed="false">
      <c r="B660" s="504"/>
      <c r="C660" s="505"/>
      <c r="D660" s="506"/>
      <c r="E660" s="506"/>
      <c r="F660" s="506"/>
      <c r="G660" s="506"/>
    </row>
    <row r="661" customFormat="false" ht="13.2" hidden="false" customHeight="false" outlineLevel="0" collapsed="false">
      <c r="B661" s="504"/>
      <c r="C661" s="505"/>
      <c r="D661" s="506"/>
      <c r="E661" s="506"/>
      <c r="F661" s="506"/>
      <c r="G661" s="506"/>
    </row>
    <row r="662" customFormat="false" ht="13.2" hidden="false" customHeight="false" outlineLevel="0" collapsed="false">
      <c r="B662" s="504"/>
      <c r="C662" s="505"/>
      <c r="D662" s="506"/>
      <c r="E662" s="506"/>
      <c r="F662" s="506"/>
      <c r="G662" s="506"/>
    </row>
    <row r="663" customFormat="false" ht="13.2" hidden="false" customHeight="false" outlineLevel="0" collapsed="false">
      <c r="B663" s="504"/>
      <c r="C663" s="505"/>
      <c r="D663" s="506"/>
      <c r="E663" s="506"/>
      <c r="F663" s="506"/>
      <c r="G663" s="506"/>
    </row>
    <row r="664" customFormat="false" ht="13.2" hidden="false" customHeight="false" outlineLevel="0" collapsed="false">
      <c r="B664" s="504"/>
      <c r="C664" s="505"/>
      <c r="D664" s="506"/>
      <c r="E664" s="506"/>
      <c r="F664" s="506"/>
      <c r="G664" s="506"/>
    </row>
    <row r="665" customFormat="false" ht="13.2" hidden="false" customHeight="false" outlineLevel="0" collapsed="false">
      <c r="B665" s="504"/>
      <c r="C665" s="505"/>
      <c r="D665" s="506"/>
      <c r="E665" s="506"/>
      <c r="F665" s="506"/>
      <c r="G665" s="506"/>
    </row>
    <row r="666" customFormat="false" ht="13.2" hidden="false" customHeight="false" outlineLevel="0" collapsed="false">
      <c r="B666" s="504"/>
      <c r="C666" s="505"/>
      <c r="D666" s="506"/>
      <c r="E666" s="506"/>
      <c r="F666" s="506"/>
      <c r="G666" s="506"/>
    </row>
    <row r="667" customFormat="false" ht="13.2" hidden="false" customHeight="false" outlineLevel="0" collapsed="false">
      <c r="B667" s="504"/>
      <c r="C667" s="505"/>
      <c r="D667" s="506"/>
      <c r="E667" s="506"/>
      <c r="F667" s="506"/>
      <c r="G667" s="506"/>
    </row>
    <row r="668" customFormat="false" ht="13.2" hidden="false" customHeight="false" outlineLevel="0" collapsed="false">
      <c r="B668" s="504"/>
      <c r="C668" s="505"/>
      <c r="D668" s="506"/>
      <c r="E668" s="506"/>
      <c r="F668" s="506"/>
      <c r="G668" s="506"/>
    </row>
    <row r="669" customFormat="false" ht="13.2" hidden="false" customHeight="false" outlineLevel="0" collapsed="false">
      <c r="B669" s="504"/>
      <c r="C669" s="505"/>
      <c r="D669" s="506"/>
      <c r="E669" s="506"/>
      <c r="F669" s="506"/>
      <c r="G669" s="506"/>
    </row>
    <row r="670" customFormat="false" ht="13.2" hidden="false" customHeight="false" outlineLevel="0" collapsed="false">
      <c r="B670" s="504"/>
      <c r="C670" s="505"/>
      <c r="D670" s="506"/>
      <c r="E670" s="506"/>
      <c r="F670" s="506"/>
      <c r="G670" s="506"/>
    </row>
    <row r="671" customFormat="false" ht="13.2" hidden="false" customHeight="false" outlineLevel="0" collapsed="false">
      <c r="B671" s="504"/>
      <c r="C671" s="505"/>
      <c r="D671" s="506"/>
      <c r="E671" s="506"/>
      <c r="F671" s="506"/>
      <c r="G671" s="506"/>
    </row>
    <row r="672" customFormat="false" ht="13.2" hidden="false" customHeight="false" outlineLevel="0" collapsed="false">
      <c r="B672" s="504"/>
      <c r="C672" s="505"/>
      <c r="D672" s="506"/>
      <c r="E672" s="506"/>
      <c r="F672" s="506"/>
      <c r="G672" s="506"/>
    </row>
    <row r="673" customFormat="false" ht="13.2" hidden="false" customHeight="false" outlineLevel="0" collapsed="false">
      <c r="B673" s="504"/>
      <c r="C673" s="505"/>
      <c r="D673" s="506"/>
      <c r="E673" s="506"/>
      <c r="F673" s="506"/>
      <c r="G673" s="506"/>
    </row>
    <row r="674" customFormat="false" ht="13.2" hidden="false" customHeight="false" outlineLevel="0" collapsed="false">
      <c r="B674" s="504"/>
      <c r="C674" s="505"/>
      <c r="D674" s="506"/>
      <c r="E674" s="506"/>
      <c r="F674" s="506"/>
      <c r="G674" s="506"/>
    </row>
    <row r="675" customFormat="false" ht="13.2" hidden="false" customHeight="false" outlineLevel="0" collapsed="false">
      <c r="B675" s="504"/>
      <c r="C675" s="505"/>
      <c r="D675" s="506"/>
      <c r="E675" s="506"/>
      <c r="F675" s="506"/>
      <c r="G675" s="506"/>
    </row>
    <row r="676" customFormat="false" ht="13.2" hidden="false" customHeight="false" outlineLevel="0" collapsed="false">
      <c r="B676" s="504"/>
      <c r="C676" s="505"/>
      <c r="D676" s="506"/>
      <c r="E676" s="506"/>
      <c r="F676" s="506"/>
      <c r="G676" s="506"/>
    </row>
    <row r="677" customFormat="false" ht="13.2" hidden="false" customHeight="false" outlineLevel="0" collapsed="false">
      <c r="B677" s="504"/>
      <c r="C677" s="505"/>
      <c r="D677" s="506"/>
      <c r="E677" s="506"/>
      <c r="F677" s="506"/>
      <c r="G677" s="506"/>
    </row>
    <row r="678" customFormat="false" ht="13.2" hidden="false" customHeight="false" outlineLevel="0" collapsed="false">
      <c r="B678" s="504"/>
      <c r="C678" s="505"/>
      <c r="D678" s="506"/>
      <c r="E678" s="506"/>
      <c r="F678" s="506"/>
      <c r="G678" s="506"/>
    </row>
    <row r="679" customFormat="false" ht="13.2" hidden="false" customHeight="false" outlineLevel="0" collapsed="false">
      <c r="B679" s="504"/>
      <c r="C679" s="505"/>
      <c r="D679" s="506"/>
      <c r="E679" s="506"/>
      <c r="F679" s="506"/>
      <c r="G679" s="506"/>
    </row>
    <row r="680" customFormat="false" ht="13.2" hidden="false" customHeight="false" outlineLevel="0" collapsed="false">
      <c r="B680" s="504"/>
      <c r="C680" s="505"/>
      <c r="D680" s="506"/>
      <c r="E680" s="506"/>
      <c r="F680" s="506"/>
      <c r="G680" s="506"/>
    </row>
    <row r="681" customFormat="false" ht="13.2" hidden="false" customHeight="false" outlineLevel="0" collapsed="false">
      <c r="B681" s="504"/>
      <c r="C681" s="505"/>
      <c r="D681" s="506"/>
      <c r="E681" s="506"/>
      <c r="F681" s="506"/>
      <c r="G681" s="506"/>
    </row>
    <row r="682" customFormat="false" ht="13.2" hidden="false" customHeight="false" outlineLevel="0" collapsed="false">
      <c r="B682" s="504"/>
      <c r="C682" s="505"/>
      <c r="D682" s="506"/>
      <c r="E682" s="506"/>
      <c r="F682" s="506"/>
      <c r="G682" s="506"/>
    </row>
    <row r="683" customFormat="false" ht="13.2" hidden="false" customHeight="false" outlineLevel="0" collapsed="false">
      <c r="B683" s="504"/>
      <c r="C683" s="505"/>
      <c r="D683" s="506"/>
      <c r="E683" s="506"/>
      <c r="F683" s="506"/>
      <c r="G683" s="506"/>
    </row>
    <row r="684" customFormat="false" ht="13.2" hidden="false" customHeight="false" outlineLevel="0" collapsed="false">
      <c r="B684" s="504"/>
      <c r="C684" s="505"/>
      <c r="D684" s="506"/>
      <c r="E684" s="506"/>
      <c r="F684" s="506"/>
      <c r="G684" s="506"/>
    </row>
    <row r="685" customFormat="false" ht="13.2" hidden="false" customHeight="false" outlineLevel="0" collapsed="false">
      <c r="B685" s="504"/>
      <c r="C685" s="505"/>
      <c r="D685" s="506"/>
      <c r="E685" s="506"/>
      <c r="F685" s="506"/>
      <c r="G685" s="506"/>
    </row>
    <row r="686" customFormat="false" ht="13.2" hidden="false" customHeight="false" outlineLevel="0" collapsed="false">
      <c r="B686" s="504"/>
      <c r="C686" s="505"/>
      <c r="D686" s="506"/>
      <c r="E686" s="506"/>
      <c r="F686" s="506"/>
      <c r="G686" s="506"/>
    </row>
    <row r="687" customFormat="false" ht="13.2" hidden="false" customHeight="false" outlineLevel="0" collapsed="false">
      <c r="B687" s="504"/>
      <c r="C687" s="505"/>
      <c r="D687" s="506"/>
      <c r="E687" s="506"/>
      <c r="F687" s="506"/>
      <c r="G687" s="506"/>
    </row>
    <row r="688" customFormat="false" ht="13.2" hidden="false" customHeight="false" outlineLevel="0" collapsed="false">
      <c r="B688" s="504"/>
      <c r="C688" s="505"/>
      <c r="D688" s="506"/>
      <c r="E688" s="506"/>
      <c r="F688" s="506"/>
      <c r="G688" s="506"/>
    </row>
    <row r="689" customFormat="false" ht="13.2" hidden="false" customHeight="false" outlineLevel="0" collapsed="false">
      <c r="B689" s="504"/>
      <c r="C689" s="505"/>
      <c r="D689" s="506"/>
      <c r="E689" s="506"/>
      <c r="F689" s="506"/>
      <c r="G689" s="506"/>
    </row>
    <row r="690" customFormat="false" ht="13.2" hidden="false" customHeight="false" outlineLevel="0" collapsed="false">
      <c r="B690" s="504"/>
      <c r="C690" s="505"/>
      <c r="D690" s="506"/>
      <c r="E690" s="506"/>
      <c r="F690" s="506"/>
      <c r="G690" s="506"/>
    </row>
    <row r="691" customFormat="false" ht="13.2" hidden="false" customHeight="false" outlineLevel="0" collapsed="false">
      <c r="B691" s="504"/>
      <c r="C691" s="505"/>
      <c r="D691" s="506"/>
      <c r="E691" s="506"/>
      <c r="F691" s="506"/>
      <c r="G691" s="506"/>
    </row>
    <row r="692" customFormat="false" ht="13.2" hidden="false" customHeight="false" outlineLevel="0" collapsed="false">
      <c r="B692" s="504"/>
      <c r="C692" s="505"/>
      <c r="D692" s="506"/>
      <c r="E692" s="506"/>
      <c r="F692" s="506"/>
      <c r="G692" s="506"/>
    </row>
    <row r="693" customFormat="false" ht="13.2" hidden="false" customHeight="false" outlineLevel="0" collapsed="false">
      <c r="B693" s="504"/>
      <c r="C693" s="505"/>
      <c r="D693" s="506"/>
      <c r="E693" s="506"/>
      <c r="F693" s="506"/>
      <c r="G693" s="506"/>
    </row>
    <row r="694" customFormat="false" ht="13.2" hidden="false" customHeight="false" outlineLevel="0" collapsed="false">
      <c r="B694" s="504"/>
      <c r="C694" s="505"/>
      <c r="D694" s="506"/>
      <c r="E694" s="506"/>
      <c r="F694" s="506"/>
      <c r="G694" s="506"/>
    </row>
    <row r="695" customFormat="false" ht="13.2" hidden="false" customHeight="false" outlineLevel="0" collapsed="false">
      <c r="B695" s="504"/>
      <c r="C695" s="505"/>
      <c r="D695" s="506"/>
      <c r="E695" s="506"/>
      <c r="F695" s="506"/>
      <c r="G695" s="506"/>
    </row>
    <row r="696" customFormat="false" ht="13.2" hidden="false" customHeight="false" outlineLevel="0" collapsed="false">
      <c r="B696" s="504"/>
      <c r="C696" s="505"/>
      <c r="D696" s="506"/>
      <c r="E696" s="506"/>
      <c r="F696" s="506"/>
      <c r="G696" s="506"/>
    </row>
    <row r="697" customFormat="false" ht="13.2" hidden="false" customHeight="false" outlineLevel="0" collapsed="false">
      <c r="B697" s="504"/>
      <c r="C697" s="505"/>
      <c r="D697" s="506"/>
      <c r="E697" s="506"/>
      <c r="F697" s="506"/>
      <c r="G697" s="506"/>
    </row>
    <row r="698" customFormat="false" ht="13.2" hidden="false" customHeight="false" outlineLevel="0" collapsed="false">
      <c r="B698" s="504"/>
      <c r="C698" s="505"/>
      <c r="D698" s="506"/>
      <c r="E698" s="506"/>
      <c r="F698" s="506"/>
      <c r="G698" s="506"/>
    </row>
    <row r="699" customFormat="false" ht="13.2" hidden="false" customHeight="false" outlineLevel="0" collapsed="false">
      <c r="B699" s="504"/>
      <c r="C699" s="505"/>
      <c r="D699" s="506"/>
      <c r="E699" s="506"/>
      <c r="F699" s="506"/>
      <c r="G699" s="506"/>
    </row>
    <row r="700" customFormat="false" ht="13.2" hidden="false" customHeight="false" outlineLevel="0" collapsed="false">
      <c r="B700" s="504"/>
      <c r="C700" s="505"/>
      <c r="D700" s="506"/>
      <c r="E700" s="506"/>
      <c r="F700" s="506"/>
      <c r="G700" s="506"/>
    </row>
    <row r="701" customFormat="false" ht="13.2" hidden="false" customHeight="false" outlineLevel="0" collapsed="false">
      <c r="B701" s="504"/>
      <c r="C701" s="505"/>
      <c r="D701" s="506"/>
      <c r="E701" s="506"/>
      <c r="F701" s="506"/>
      <c r="G701" s="506"/>
    </row>
    <row r="702" customFormat="false" ht="13.2" hidden="false" customHeight="false" outlineLevel="0" collapsed="false">
      <c r="B702" s="504"/>
      <c r="C702" s="505"/>
      <c r="D702" s="506"/>
      <c r="E702" s="506"/>
      <c r="F702" s="506"/>
      <c r="G702" s="506"/>
    </row>
    <row r="703" customFormat="false" ht="13.2" hidden="false" customHeight="false" outlineLevel="0" collapsed="false">
      <c r="B703" s="504"/>
      <c r="C703" s="505"/>
      <c r="D703" s="506"/>
      <c r="E703" s="506"/>
      <c r="F703" s="506"/>
      <c r="G703" s="506"/>
    </row>
    <row r="704" customFormat="false" ht="13.2" hidden="false" customHeight="false" outlineLevel="0" collapsed="false">
      <c r="B704" s="504"/>
      <c r="C704" s="505"/>
      <c r="D704" s="506"/>
      <c r="E704" s="506"/>
      <c r="F704" s="506"/>
      <c r="G704" s="506"/>
    </row>
    <row r="705" customFormat="false" ht="13.2" hidden="false" customHeight="false" outlineLevel="0" collapsed="false">
      <c r="B705" s="504"/>
      <c r="C705" s="505"/>
      <c r="D705" s="506"/>
      <c r="E705" s="506"/>
      <c r="F705" s="506"/>
      <c r="G705" s="506"/>
    </row>
    <row r="706" customFormat="false" ht="13.2" hidden="false" customHeight="false" outlineLevel="0" collapsed="false">
      <c r="B706" s="504"/>
      <c r="C706" s="505"/>
      <c r="D706" s="506"/>
      <c r="E706" s="506"/>
      <c r="F706" s="506"/>
      <c r="G706" s="506"/>
    </row>
    <row r="707" customFormat="false" ht="13.2" hidden="false" customHeight="false" outlineLevel="0" collapsed="false">
      <c r="B707" s="504"/>
      <c r="C707" s="505"/>
      <c r="D707" s="506"/>
      <c r="E707" s="506"/>
      <c r="F707" s="506"/>
      <c r="G707" s="506"/>
    </row>
    <row r="708" customFormat="false" ht="13.2" hidden="false" customHeight="false" outlineLevel="0" collapsed="false">
      <c r="B708" s="504"/>
      <c r="C708" s="505"/>
      <c r="D708" s="506"/>
      <c r="E708" s="506"/>
      <c r="F708" s="506"/>
      <c r="G708" s="506"/>
    </row>
    <row r="709" customFormat="false" ht="13.2" hidden="false" customHeight="false" outlineLevel="0" collapsed="false">
      <c r="B709" s="504"/>
      <c r="C709" s="505"/>
      <c r="D709" s="506"/>
      <c r="E709" s="506"/>
      <c r="F709" s="506"/>
      <c r="G709" s="506"/>
    </row>
    <row r="710" customFormat="false" ht="13.2" hidden="false" customHeight="false" outlineLevel="0" collapsed="false">
      <c r="B710" s="504"/>
      <c r="C710" s="505"/>
      <c r="D710" s="506"/>
      <c r="E710" s="506"/>
      <c r="F710" s="506"/>
      <c r="G710" s="506"/>
    </row>
    <row r="711" customFormat="false" ht="13.2" hidden="false" customHeight="false" outlineLevel="0" collapsed="false">
      <c r="B711" s="504"/>
      <c r="C711" s="505"/>
      <c r="D711" s="506"/>
      <c r="E711" s="506"/>
      <c r="F711" s="506"/>
      <c r="G711" s="506"/>
    </row>
    <row r="712" customFormat="false" ht="13.2" hidden="false" customHeight="false" outlineLevel="0" collapsed="false">
      <c r="B712" s="504"/>
      <c r="C712" s="505"/>
      <c r="D712" s="506"/>
      <c r="E712" s="506"/>
      <c r="F712" s="506"/>
      <c r="G712" s="506"/>
    </row>
    <row r="713" customFormat="false" ht="13.2" hidden="false" customHeight="false" outlineLevel="0" collapsed="false">
      <c r="B713" s="504"/>
      <c r="C713" s="505"/>
      <c r="D713" s="506"/>
      <c r="E713" s="506"/>
      <c r="F713" s="506"/>
      <c r="G713" s="506"/>
    </row>
    <row r="714" customFormat="false" ht="13.2" hidden="false" customHeight="false" outlineLevel="0" collapsed="false">
      <c r="B714" s="504"/>
      <c r="C714" s="505"/>
      <c r="D714" s="506"/>
      <c r="E714" s="506"/>
      <c r="F714" s="506"/>
      <c r="G714" s="506"/>
    </row>
    <row r="715" customFormat="false" ht="13.2" hidden="false" customHeight="false" outlineLevel="0" collapsed="false">
      <c r="B715" s="504"/>
      <c r="C715" s="505"/>
      <c r="D715" s="506"/>
      <c r="E715" s="506"/>
      <c r="F715" s="506"/>
      <c r="G715" s="506"/>
    </row>
    <row r="716" customFormat="false" ht="13.2" hidden="false" customHeight="false" outlineLevel="0" collapsed="false">
      <c r="B716" s="504"/>
      <c r="C716" s="505"/>
      <c r="D716" s="506"/>
      <c r="E716" s="506"/>
      <c r="F716" s="506"/>
      <c r="G716" s="506"/>
    </row>
  </sheetData>
  <sheetProtection sheet="true" password="c75e" objects="true" scenarios="true"/>
  <mergeCells count="49">
    <mergeCell ref="B2:G2"/>
    <mergeCell ref="B3:C5"/>
    <mergeCell ref="D3:G3"/>
    <mergeCell ref="D4:E4"/>
    <mergeCell ref="F4:G4"/>
    <mergeCell ref="B6:B12"/>
    <mergeCell ref="D6:E6"/>
    <mergeCell ref="D8:E8"/>
    <mergeCell ref="D9:E9"/>
    <mergeCell ref="D10:E10"/>
    <mergeCell ref="D11:E11"/>
    <mergeCell ref="D12:E12"/>
    <mergeCell ref="B14:C15"/>
    <mergeCell ref="D14:E14"/>
    <mergeCell ref="F14:G14"/>
    <mergeCell ref="B16:B27"/>
    <mergeCell ref="D21:G21"/>
    <mergeCell ref="D22:G22"/>
    <mergeCell ref="B29:C30"/>
    <mergeCell ref="D29:E29"/>
    <mergeCell ref="F29:G29"/>
    <mergeCell ref="B31:B43"/>
    <mergeCell ref="D42:E42"/>
    <mergeCell ref="B45:C46"/>
    <mergeCell ref="D45:E45"/>
    <mergeCell ref="F45:G45"/>
    <mergeCell ref="B47:B48"/>
    <mergeCell ref="B50:C51"/>
    <mergeCell ref="D50:E50"/>
    <mergeCell ref="F50:G50"/>
    <mergeCell ref="B52:B68"/>
    <mergeCell ref="F53:G53"/>
    <mergeCell ref="F63:G63"/>
    <mergeCell ref="D69:E69"/>
    <mergeCell ref="F69:G69"/>
    <mergeCell ref="B71:C72"/>
    <mergeCell ref="D71:E71"/>
    <mergeCell ref="F71:G71"/>
    <mergeCell ref="B73:B85"/>
    <mergeCell ref="D80:E80"/>
    <mergeCell ref="F80:G80"/>
    <mergeCell ref="D81:E81"/>
    <mergeCell ref="F81:G81"/>
    <mergeCell ref="D82:E83"/>
    <mergeCell ref="F82:G83"/>
    <mergeCell ref="D84:E84"/>
    <mergeCell ref="F84:G84"/>
    <mergeCell ref="D85:E85"/>
    <mergeCell ref="F85:G85"/>
  </mergeCells>
  <hyperlinks>
    <hyperlink ref="C6" location="Foglio1!B7" display="Ar1"/>
    <hyperlink ref="C7" location="Foglio1!B9" display="Ar2 "/>
    <hyperlink ref="C8" location="Foglio1!B11" display="Ar3/1 "/>
    <hyperlink ref="C9" location="Foglio1!B13" display="Ar3/2 "/>
    <hyperlink ref="C10" location="Foglio1!B15" display="Ar3/3"/>
    <hyperlink ref="C11" location="Foglio1!B17" display="AV"/>
    <hyperlink ref="C12" location="Foglio1!B19" display="Avc"/>
    <hyperlink ref="C16" location="Foglio1!B23" display="Br1                               (art. 13 punto f L.U.R.)"/>
    <hyperlink ref="C17" location="Foglio1!B25" display="Br2                                              (art. 13 punto f L.U.R.)"/>
    <hyperlink ref="C18" location="Foglio1!B27" display="Br3                              (art. 13 punto f L.U.R.)  "/>
    <hyperlink ref="C19" location="Foglio1!B29" display="Br4                                           (art. 13 punto f L.U.R.)"/>
    <hyperlink ref="C20" location="Foglio1!B31" display="Br5"/>
    <hyperlink ref="C21" location="Foglio1!B33" display="Brep1"/>
    <hyperlink ref="C22" location="Foglio1!B35" display="Brep2"/>
    <hyperlink ref="C23" location="Foglio1!B37" display="Bpr1                                       (art. 13 punto f L.U.R.)"/>
    <hyperlink ref="C24" location="Foglio1!B39" display="Bpr2                                         (art. 13 punto f L.U.R.)"/>
    <hyperlink ref="C25" location="Foglio1!B41" display="Bp1                                           (art. 13 punto f L.U.R.)"/>
    <hyperlink ref="C26" location="Foglio1!B43" display="Bp2"/>
    <hyperlink ref="C27" location="Foglio1!B45" display="Bp1A                                     (art. 13 punto f L.U.R.)"/>
    <hyperlink ref="C31" location="Foglio1!B49" display="Cr1                                     (art. 13 punto f L.U.R.)"/>
    <hyperlink ref="C32" location="Foglio1!B51" display="Cr2                           (art. 13 punto g L.U.R.)    "/>
    <hyperlink ref="C33" location="Foglio1!B53" display="  Cr3                            (art. 13 punto f L.U.R.)"/>
    <hyperlink ref="C34" location="Foglio1!B55" display="Cr4                                       (art. 13 punto f L.U.R.)"/>
    <hyperlink ref="C35" location="Foglio1!B57" display="Cr5                                           (art. 13 punto g L.U.R.)"/>
    <hyperlink ref="C36" location="Foglio1!B59" display="Crs1                                      (art. 13 punto g L.U.R.)"/>
    <hyperlink ref="C37" location="Foglio1!B61" display="Crs2                                  (art. 13 punto f L.U.R.)"/>
    <hyperlink ref="C38" location="Foglio1!B63" display="Crs3                                     (art. 13 punto f L.U.R.)         "/>
    <hyperlink ref="C39" location="Foglio1!B65" display="Crs4                                        (art. 13 punto f L.U.R.)"/>
    <hyperlink ref="C40" location="Foglio1!B67" display="Crc                                         (art. 13 punto e L.U.R.)"/>
    <hyperlink ref="C41" location="Foglio1!B69" display="Cp1                                    (art. 13 punto f L.U.R.)"/>
    <hyperlink ref="C43" location="Foglio1!B71" display="Cp1*                                     (art. 13 punto f L.U.R.)"/>
    <hyperlink ref="C47" location="Foglio1!B75" display="D1A                                      (art. 13 punto g L.U.R.)"/>
    <hyperlink ref="C52" location="Foglio1!B88" display="Tr                                           (art. 13 punto e L.U.R.)"/>
    <hyperlink ref="C54" location="Foglio1!B90" display="Tr*                                             (art. 13 punto f L.U.R.)"/>
    <hyperlink ref="C55" location="Foglio1!B92" display="TE1                                      (art. 13 punto f L.U.R.)"/>
    <hyperlink ref="C56" location="Foglio1!B94" display="TE1*                                      (art. 13 punto f L.U.R.)"/>
    <hyperlink ref="C57" location="Foglio1!B98" display="TE2                                 (art. 13 punto f L.U.R.)"/>
    <hyperlink ref="C58" location="Foglio1!B100" display="TE3                                            (art. 13 punto f L.U.R.)"/>
    <hyperlink ref="C59" location="Foglio1!B102" display="TE4                                        (art. 13 punto f L.U.R.)"/>
    <hyperlink ref="C60" location="Foglio1!B104" display="TE5                                                 (art. 13 punto f L.U.R.)"/>
    <hyperlink ref="C61" location="Foglio1!B106" display="TE6                                               (art. 13 punto f L.U.R.)"/>
    <hyperlink ref="C62" location="Foglio1!B108" display="TCR1A                             (art. 13 punti e-g L.U.R.)"/>
    <hyperlink ref="C64" location="Foglio1!B110" display="TCR1B                                        (art. 13 punti e L.U.R.)"/>
    <hyperlink ref="C65" location="Foglio1!B112" display="TCRA                                    (art. 13 punti e-g L.U.R.)"/>
    <hyperlink ref="C66" location="Foglio1!B114" display="TCRB                                    (art. 13 punto f L.U.R.)"/>
    <hyperlink ref="C67" location="Foglio1!B116" display="TCR2"/>
    <hyperlink ref="C68" location="Foglio1!B118" display="TCR3                                      (art. 13 punto e L.U.R.)"/>
    <hyperlink ref="C73" location="Foglio1!B122" display="Ee                                    - terreni a colture protette in serre fisse"/>
    <hyperlink ref="C79" location="Foglio1!B129" display="Ep"/>
    <hyperlink ref="C82" location="Foglio1!B126" display="Es                                                           (art. 13 punto f L.U.R.)"/>
    <hyperlink ref="C85" location="Foglio1!B128" display="Es1"/>
  </hyperlinks>
  <printOptions headings="false" gridLines="false" gridLinesSet="true" horizontalCentered="true" verticalCentered="false"/>
  <pageMargins left="0.39375" right="0.393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0" man="true" max="16383" min="0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8" activeCellId="0" sqref="J28"/>
    </sheetView>
  </sheetViews>
  <sheetFormatPr defaultColWidth="9.0390625" defaultRowHeight="13.2" zeroHeight="false" outlineLevelRow="0" outlineLevelCol="0"/>
  <cols>
    <col collapsed="false" customWidth="true" hidden="false" outlineLevel="0" max="2" min="2" style="281" width="9.13"/>
  </cols>
  <sheetData>
    <row r="11" customFormat="false" ht="13.2" hidden="false" customHeight="false" outlineLevel="0" collapsed="false">
      <c r="A11" s="1" t="s">
        <v>204</v>
      </c>
      <c r="B11" s="281" t="n">
        <f aca="false">+C11</f>
        <v>311.18</v>
      </c>
      <c r="C11" s="394" t="n">
        <v>311.18</v>
      </c>
    </row>
    <row r="12" customFormat="false" ht="13.2" hidden="false" customHeight="false" outlineLevel="0" collapsed="false">
      <c r="A12" s="1" t="s">
        <v>205</v>
      </c>
      <c r="B12" s="281" t="n">
        <f aca="false">+C11*1.05</f>
        <v>326.739</v>
      </c>
    </row>
    <row r="13" customFormat="false" ht="13.2" hidden="false" customHeight="false" outlineLevel="0" collapsed="false">
      <c r="A13" s="1" t="s">
        <v>206</v>
      </c>
      <c r="B13" s="281" t="n">
        <f aca="false">+C11*1.1</f>
        <v>342.298</v>
      </c>
    </row>
    <row r="14" customFormat="false" ht="13.2" hidden="false" customHeight="false" outlineLevel="0" collapsed="false">
      <c r="A14" s="1" t="s">
        <v>208</v>
      </c>
      <c r="B14" s="281" t="n">
        <f aca="false">+C11*1.15</f>
        <v>357.857</v>
      </c>
    </row>
    <row r="15" customFormat="false" ht="13.2" hidden="false" customHeight="false" outlineLevel="0" collapsed="false">
      <c r="A15" s="1" t="s">
        <v>209</v>
      </c>
      <c r="B15" s="281" t="n">
        <f aca="false">+C11*1.2</f>
        <v>373.416</v>
      </c>
    </row>
    <row r="16" customFormat="false" ht="13.2" hidden="false" customHeight="false" outlineLevel="0" collapsed="false">
      <c r="A16" s="1" t="s">
        <v>211</v>
      </c>
      <c r="B16" s="281" t="n">
        <f aca="false">+C11*1.25</f>
        <v>388.975</v>
      </c>
    </row>
    <row r="17" customFormat="false" ht="13.2" hidden="false" customHeight="false" outlineLevel="0" collapsed="false">
      <c r="A17" s="1" t="s">
        <v>216</v>
      </c>
      <c r="B17" s="281" t="n">
        <f aca="false">+C11*1.3</f>
        <v>404.534</v>
      </c>
    </row>
    <row r="18" customFormat="false" ht="13.2" hidden="false" customHeight="false" outlineLevel="0" collapsed="false">
      <c r="A18" s="1" t="s">
        <v>217</v>
      </c>
      <c r="B18" s="281" t="n">
        <f aca="false">+C11*1.35</f>
        <v>420.093</v>
      </c>
    </row>
    <row r="19" customFormat="false" ht="13.2" hidden="false" customHeight="false" outlineLevel="0" collapsed="false">
      <c r="A19" s="1" t="s">
        <v>219</v>
      </c>
      <c r="B19" s="281" t="n">
        <f aca="false">+C11*1.4</f>
        <v>435.652</v>
      </c>
    </row>
    <row r="20" customFormat="false" ht="13.2" hidden="false" customHeight="false" outlineLevel="0" collapsed="false">
      <c r="A20" s="1" t="s">
        <v>220</v>
      </c>
      <c r="B20" s="281" t="n">
        <f aca="false">+C11*1.45</f>
        <v>451.211</v>
      </c>
    </row>
    <row r="21" customFormat="false" ht="13.2" hidden="false" customHeight="false" outlineLevel="0" collapsed="false">
      <c r="A21" s="1" t="s">
        <v>222</v>
      </c>
      <c r="B21" s="281" t="n">
        <f aca="false">+C11*1.5</f>
        <v>466.77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LibreOffice/24.8.3.2$Windows_X86_64 LibreOffice_project/48a6bac9e7e268aeb4c3483fcf825c94556d9f92</Application>
  <AppVersion>15.0000</AppVersion>
  <Company>Comune di Moncalieri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2010-01-30T07:24:22Z</dcterms:created>
  <dc:creator>sammartano</dc:creator>
  <dc:description/>
  <dc:language>it-IT</dc:language>
  <cp:lastModifiedBy/>
  <cp:lastPrinted>2022-06-09T13:46:40Z</cp:lastPrinted>
  <dcterms:modified xsi:type="dcterms:W3CDTF">2024-12-13T11:59:09Z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