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icolBianco\Desktop\"/>
    </mc:Choice>
  </mc:AlternateContent>
  <xr:revisionPtr revIDLastSave="0" documentId="8_{13F33944-291B-4AF4-852D-F311573150E2}" xr6:coauthVersionLast="47" xr6:coauthVersionMax="47" xr10:uidLastSave="{00000000-0000-0000-0000-000000000000}"/>
  <bookViews>
    <workbookView xWindow="-120" yWindow="-120" windowWidth="29040" windowHeight="15720" tabRatio="500" firstSheet="1" activeTab="1" xr2:uid="{00000000-000D-0000-FFFF-FFFF00000000}"/>
  </bookViews>
  <sheets>
    <sheet name="Password" sheetId="1" state="hidden" r:id="rId1"/>
    <sheet name="Compilare per PRIMO" sheetId="2" r:id="rId2"/>
    <sheet name="MODELLO 801-77" sheetId="3" r:id="rId3"/>
    <sheet name="Da Allegare" sheetId="4" r:id="rId4"/>
    <sheet name="Istruzioni" sheetId="5" r:id="rId5"/>
    <sheet name="Tabelle" sheetId="6" r:id="rId6"/>
    <sheet name="Calcoli" sheetId="7" state="hidden" r:id="rId7"/>
  </sheets>
  <definedNames>
    <definedName name="aliquota">'Da Allegare'!$C$45</definedName>
    <definedName name="_xlnm.Print_Area" localSheetId="1">'Compilare per PRIMO'!$B$1:$N$52</definedName>
    <definedName name="_xlnm.Print_Area" localSheetId="3">'Da Allegare'!$B$1:$J$65</definedName>
    <definedName name="_xlnm.Print_Area" localSheetId="4">Istruzioni!$A$1:$M$31</definedName>
    <definedName name="_xlnm.Print_Area" localSheetId="2">'MODELLO 801-77'!$B$42:$AC$91</definedName>
    <definedName name="Istruzione1">Istruzioni!$A$10</definedName>
    <definedName name="ritorna">'Compilare per PRIMO'!#REF!</definedName>
    <definedName name="tabella">Tabelle!$B$2</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21" i="7" l="1"/>
  <c r="B20" i="7"/>
  <c r="B19" i="7"/>
  <c r="B18" i="7"/>
  <c r="B17" i="7"/>
  <c r="B16" i="7"/>
  <c r="B15" i="7"/>
  <c r="B14" i="7"/>
  <c r="B13" i="7"/>
  <c r="B12" i="7"/>
  <c r="B11" i="7"/>
  <c r="C28" i="5"/>
  <c r="C27" i="5"/>
  <c r="C26" i="5"/>
  <c r="C25" i="5"/>
  <c r="C24" i="5"/>
  <c r="C23" i="5"/>
  <c r="C22" i="5"/>
  <c r="C21" i="5"/>
  <c r="C20" i="5"/>
  <c r="C19" i="5"/>
  <c r="C18" i="5"/>
  <c r="H55" i="4"/>
  <c r="L54" i="4"/>
  <c r="L51" i="4"/>
  <c r="H51" i="4"/>
  <c r="L48" i="4"/>
  <c r="H48" i="4"/>
  <c r="L45" i="4"/>
  <c r="C34" i="4"/>
  <c r="B18" i="4"/>
  <c r="C14" i="4"/>
  <c r="B14" i="4"/>
  <c r="G12" i="4"/>
  <c r="O76" i="3"/>
  <c r="K76" i="3"/>
  <c r="O75" i="3"/>
  <c r="K75" i="3"/>
  <c r="O74" i="3"/>
  <c r="P73" i="3"/>
  <c r="O72" i="3"/>
  <c r="T71" i="3"/>
  <c r="F71" i="3"/>
  <c r="F72" i="3" s="1"/>
  <c r="T70" i="3"/>
  <c r="H82" i="3" s="1"/>
  <c r="T69" i="3"/>
  <c r="F85" i="3" s="1"/>
  <c r="S62" i="3"/>
  <c r="N62" i="3"/>
  <c r="H62" i="3"/>
  <c r="K64" i="3" s="1"/>
  <c r="E62" i="3"/>
  <c r="G58" i="3"/>
  <c r="S56" i="3"/>
  <c r="N56" i="3"/>
  <c r="N64" i="3" s="1"/>
  <c r="N55" i="3"/>
  <c r="R52" i="3"/>
  <c r="N54" i="3" s="1"/>
  <c r="O52" i="3"/>
  <c r="E52" i="3"/>
  <c r="S51" i="3"/>
  <c r="R51" i="3"/>
  <c r="P51" i="3"/>
  <c r="O51" i="3"/>
  <c r="Q51" i="3" s="1"/>
  <c r="N51" i="3"/>
  <c r="F51" i="3"/>
  <c r="H51" i="3" s="1"/>
  <c r="S50" i="3"/>
  <c r="R50" i="3"/>
  <c r="P50" i="3"/>
  <c r="O50" i="3"/>
  <c r="Q50" i="3" s="1"/>
  <c r="N50" i="3"/>
  <c r="F50" i="3"/>
  <c r="H50" i="3" s="1"/>
  <c r="S49" i="3"/>
  <c r="R49" i="3"/>
  <c r="P49" i="3"/>
  <c r="O49" i="3"/>
  <c r="Q49" i="3" s="1"/>
  <c r="N49" i="3"/>
  <c r="F49" i="3"/>
  <c r="H49" i="3" s="1"/>
  <c r="S48" i="3"/>
  <c r="R48" i="3"/>
  <c r="P48" i="3"/>
  <c r="O48" i="3"/>
  <c r="Q48" i="3" s="1"/>
  <c r="N48" i="3"/>
  <c r="F48" i="3"/>
  <c r="H48" i="3" s="1"/>
  <c r="S47" i="3"/>
  <c r="R47" i="3"/>
  <c r="P47" i="3"/>
  <c r="Q47" i="3" s="1"/>
  <c r="O47" i="3"/>
  <c r="N47" i="3"/>
  <c r="F47" i="3"/>
  <c r="H47" i="3" s="1"/>
  <c r="Q100" i="2"/>
  <c r="K100" i="2"/>
  <c r="R99" i="2"/>
  <c r="R98" i="2"/>
  <c r="Q98" i="2"/>
  <c r="S98" i="2" s="1"/>
  <c r="K98" i="2"/>
  <c r="Q96" i="2"/>
  <c r="S95" i="2"/>
  <c r="E94" i="2"/>
  <c r="Q86" i="2"/>
  <c r="Q84" i="2"/>
  <c r="Q77" i="2"/>
  <c r="E77" i="2"/>
  <c r="Q75" i="2"/>
  <c r="Q65" i="2"/>
  <c r="Q63" i="2"/>
  <c r="Q59" i="2"/>
  <c r="P59" i="2"/>
  <c r="C12" i="4" s="1"/>
  <c r="L46" i="2"/>
  <c r="N46" i="2" s="1"/>
  <c r="L32" i="2"/>
  <c r="N32" i="2" s="1"/>
  <c r="L31" i="2"/>
  <c r="N31" i="2" s="1"/>
  <c r="R22" i="2"/>
  <c r="R21" i="2"/>
  <c r="L47" i="2" s="1"/>
  <c r="N47" i="2" s="1"/>
  <c r="L21" i="2"/>
  <c r="N21" i="2" s="1"/>
  <c r="R20" i="2"/>
  <c r="L42" i="2" s="1"/>
  <c r="N42" i="2" s="1"/>
  <c r="R19" i="2"/>
  <c r="L15" i="2"/>
  <c r="N15" i="2" s="1"/>
  <c r="R12" i="2"/>
  <c r="R11" i="2"/>
  <c r="L27" i="2" s="1"/>
  <c r="N27" i="2" s="1"/>
  <c r="R10" i="2"/>
  <c r="L20" i="2" s="1"/>
  <c r="N20" i="2" s="1"/>
  <c r="R9" i="2"/>
  <c r="L16" i="2" s="1"/>
  <c r="N16" i="2" s="1"/>
  <c r="L9" i="2"/>
  <c r="N9" i="2" s="1"/>
  <c r="R8" i="2"/>
  <c r="B96" i="2" s="1"/>
  <c r="R7" i="2"/>
  <c r="I52" i="3" l="1"/>
  <c r="F29" i="4"/>
  <c r="H29" i="4" s="1"/>
  <c r="H83" i="3"/>
  <c r="K62" i="3"/>
  <c r="F81" i="3"/>
  <c r="N74" i="3"/>
  <c r="O73" i="3" s="1"/>
  <c r="H81" i="3"/>
  <c r="L10" i="2"/>
  <c r="N10" i="2" s="1"/>
  <c r="N51" i="2" s="1"/>
  <c r="H21" i="4" s="1"/>
  <c r="Q92" i="2"/>
  <c r="N52" i="3"/>
  <c r="F82" i="3"/>
  <c r="Q61" i="2"/>
  <c r="L26" i="2"/>
  <c r="N26" i="2" s="1"/>
  <c r="N50" i="2" s="1"/>
  <c r="L41" i="2"/>
  <c r="N41" i="2" s="1"/>
  <c r="K63" i="3"/>
  <c r="K60" i="3"/>
  <c r="K61" i="3"/>
  <c r="R75" i="3"/>
  <c r="N52" i="2" l="1"/>
  <c r="H22" i="4" s="1"/>
  <c r="H20" i="4"/>
  <c r="S54" i="3"/>
  <c r="J47" i="3"/>
  <c r="S42" i="3"/>
  <c r="S52" i="3"/>
  <c r="V50" i="2"/>
  <c r="C57" i="2"/>
  <c r="Q72" i="3"/>
  <c r="P72" i="3"/>
  <c r="Q73" i="3"/>
  <c r="H27" i="4"/>
  <c r="H31" i="4" s="1"/>
  <c r="D40" i="4" s="1"/>
  <c r="H84" i="3"/>
  <c r="J89" i="3"/>
  <c r="J88" i="3"/>
  <c r="M89" i="3" l="1"/>
  <c r="L89" i="3"/>
  <c r="H34" i="4" s="1"/>
  <c r="M90" i="3"/>
  <c r="L90" i="3"/>
  <c r="H35" i="4" s="1"/>
  <c r="R41" i="4" l="1"/>
  <c r="R35" i="4"/>
  <c r="R38" i="4"/>
  <c r="R44" i="4"/>
  <c r="R40" i="4"/>
  <c r="R37" i="4"/>
  <c r="R43" i="4"/>
  <c r="R34" i="4"/>
  <c r="T34" i="4" s="1"/>
  <c r="H37" i="4" s="1"/>
  <c r="F40" i="4" s="1"/>
  <c r="H40" i="4" s="1"/>
  <c r="E45" i="4" s="1"/>
  <c r="H45" i="4" s="1"/>
  <c r="H57" i="4" s="1"/>
  <c r="I59" i="4" s="1"/>
  <c r="R39" i="4"/>
  <c r="R42" i="4"/>
  <c r="R36" i="4"/>
  <c r="S38" i="4"/>
  <c r="S44" i="4"/>
  <c r="S40" i="4"/>
  <c r="S37" i="4"/>
  <c r="S43" i="4"/>
  <c r="S34" i="4"/>
  <c r="S42" i="4"/>
  <c r="S36" i="4"/>
  <c r="S35" i="4"/>
  <c r="S39" i="4"/>
  <c r="S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0100-000001000000}">
      <text>
        <r>
          <rPr>
            <sz val="10"/>
            <rFont val="Arial"/>
            <charset val="1"/>
          </rPr>
          <t xml:space="preserve">sammartano:
</t>
        </r>
        <r>
          <rPr>
            <b/>
            <sz val="10"/>
            <color rgb="FF0000FF"/>
            <rFont val="Tahoma"/>
            <family val="2"/>
            <charset val="1"/>
          </rPr>
          <t xml:space="preserve">PER INDIVIDUARE TARIFFA UNITARIA OCCORRE SAPERE INDICE ' if ' RIFERITO ALLA ZONA DI PRGC... vedi tabelle a seguito
</t>
        </r>
        <r>
          <rPr>
            <sz val="8"/>
            <color rgb="FF000000"/>
            <rFont val="Tahoma"/>
            <family val="2"/>
            <charset val="1"/>
          </rPr>
          <t xml:space="preserve">
 </t>
        </r>
        <r>
          <rPr>
            <b/>
            <u/>
            <sz val="10"/>
            <color rgb="FF000080"/>
            <rFont val="Tahoma"/>
            <family val="2"/>
            <charset val="1"/>
          </rPr>
          <t xml:space="preserve">TABELLA PARAMETRI URBANISTICI
</t>
        </r>
        <r>
          <rPr>
            <sz val="8"/>
            <color rgb="FF000000"/>
            <rFont val="Tahoma"/>
            <family val="2"/>
            <charset val="1"/>
          </rPr>
          <t xml:space="preserve">- Indici di densità fondiaria e densità territoriale -
(artt. 20 – 28 Norme di attuazione del P.R.G.C.)
</t>
        </r>
        <r>
          <rPr>
            <b/>
            <u/>
            <sz val="8"/>
            <color rgb="FF000080"/>
            <rFont val="Tahoma"/>
            <family val="2"/>
            <charset val="1"/>
          </rPr>
          <t xml:space="preserve">ZONE  di   P.R.G.C. INDICI 
</t>
        </r>
        <r>
          <rPr>
            <u/>
            <sz val="9"/>
            <color rgb="FF000000"/>
            <rFont val="Tahoma"/>
            <family val="2"/>
            <charset val="1"/>
          </rPr>
          <t xml:space="preserve">(aree di completamento art.13 punto </t>
        </r>
        <r>
          <rPr>
            <b/>
            <u/>
            <sz val="9"/>
            <color rgb="FF000000"/>
            <rFont val="Tahoma"/>
            <family val="2"/>
            <charset val="1"/>
          </rPr>
          <t>' f '</t>
        </r>
        <r>
          <rPr>
            <u/>
            <sz val="9"/>
            <color rgb="FF000000"/>
            <rFont val="Tahoma"/>
            <family val="2"/>
            <charset val="1"/>
          </rPr>
          <t xml:space="preserve"> L.U.R. 56/77)
</t>
        </r>
        <r>
          <rPr>
            <sz val="8"/>
            <color rgb="FF000000"/>
            <rFont val="Tahoma"/>
            <family val="2"/>
            <charset val="1"/>
          </rPr>
          <t xml:space="preserve">
</t>
        </r>
        <r>
          <rPr>
            <b/>
            <sz val="10"/>
            <color rgb="FF000080"/>
            <rFont val="Tahoma"/>
            <family val="2"/>
            <charset val="1"/>
          </rPr>
          <t xml:space="preserve">Categ A 
</t>
        </r>
        <r>
          <rPr>
            <sz val="8"/>
            <color rgb="FF000000"/>
            <rFont val="Tahoma"/>
            <family val="2"/>
            <charset val="1"/>
          </rPr>
          <t xml:space="preserve"> </t>
        </r>
        <r>
          <rPr>
            <b/>
            <sz val="8"/>
            <color rgb="FF000000"/>
            <rFont val="Tahoma"/>
            <family val="2"/>
            <charset val="1"/>
          </rPr>
          <t>Ar2</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0,30 mq/mq </t>
        </r>
        <r>
          <rPr>
            <sz val="8"/>
            <color rgb="FF000000"/>
            <rFont val="Tahoma"/>
            <family val="2"/>
            <charset val="1"/>
          </rPr>
          <t xml:space="preserve">- -
 </t>
        </r>
        <r>
          <rPr>
            <b/>
            <sz val="8"/>
            <color rgb="FF000000"/>
            <rFont val="Tahoma"/>
            <family val="2"/>
            <charset val="1"/>
          </rPr>
          <t xml:space="preserve">Ar3/1 – Ar3/2 – Ar3/3 – Av – Avc </t>
        </r>
        <r>
          <rPr>
            <b/>
            <sz val="8"/>
            <color rgb="FF000080"/>
            <rFont val="Tahoma"/>
            <family val="2"/>
            <charset val="1"/>
          </rPr>
          <t xml:space="preserve">è ammessa la conservazione volumetria esistente
</t>
        </r>
        <r>
          <rPr>
            <b/>
            <sz val="10"/>
            <color rgb="FF000080"/>
            <rFont val="Tahoma"/>
            <family val="2"/>
            <charset val="1"/>
          </rPr>
          <t xml:space="preserve">
Categ B 
</t>
        </r>
        <r>
          <rPr>
            <sz val="8"/>
            <color rgb="FF000000"/>
            <rFont val="Tahoma"/>
            <family val="2"/>
            <charset val="1"/>
          </rPr>
          <t xml:space="preserve"> </t>
        </r>
        <r>
          <rPr>
            <b/>
            <sz val="8"/>
            <color rgb="FF000000"/>
            <rFont val="Tahoma"/>
            <family val="2"/>
            <charset val="1"/>
          </rPr>
          <t>Br1</t>
        </r>
        <r>
          <rPr>
            <sz val="8"/>
            <color rgb="FF000000"/>
            <rFont val="Tahoma"/>
            <family val="2"/>
            <charset val="1"/>
          </rPr>
          <t xml:space="preserve"> - Concessione Singola </t>
        </r>
        <r>
          <rPr>
            <b/>
            <sz val="8"/>
            <color rgb="FF000000"/>
            <rFont val="Tahoma"/>
            <family val="2"/>
            <charset val="1"/>
          </rPr>
          <t xml:space="preserve">if </t>
        </r>
        <r>
          <rPr>
            <b/>
            <sz val="8"/>
            <color rgb="FF000080"/>
            <rFont val="Tahoma"/>
            <family val="2"/>
            <charset val="1"/>
          </rPr>
          <t xml:space="preserve">4,50 mc/mq </t>
        </r>
        <r>
          <rPr>
            <sz val="8"/>
            <color rgb="FF000000"/>
            <rFont val="Tahoma"/>
            <family val="2"/>
            <charset val="1"/>
          </rPr>
          <t xml:space="preserve"> - Concessione S.U.E.</t>
        </r>
        <r>
          <rPr>
            <b/>
            <sz val="8"/>
            <color rgb="FF000000"/>
            <rFont val="Tahoma"/>
            <family val="2"/>
            <charset val="1"/>
          </rPr>
          <t xml:space="preserve"> it </t>
        </r>
        <r>
          <rPr>
            <b/>
            <sz val="8"/>
            <color rgb="FF000080"/>
            <rFont val="Tahoma"/>
            <family val="2"/>
            <charset val="1"/>
          </rPr>
          <t xml:space="preserve">4,50 mc/mq </t>
        </r>
        <r>
          <rPr>
            <sz val="8"/>
            <color rgb="FF000000"/>
            <rFont val="Tahoma"/>
            <family val="2"/>
            <charset val="1"/>
          </rPr>
          <t xml:space="preserve">- if 6.00 mc/mq
 </t>
        </r>
        <r>
          <rPr>
            <b/>
            <sz val="8"/>
            <color rgb="FF000000"/>
            <rFont val="Tahoma"/>
            <family val="2"/>
            <charset val="1"/>
          </rPr>
          <t>Br2</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3.00 mc/mq  </t>
        </r>
        <r>
          <rPr>
            <sz val="8"/>
            <color rgb="FF000000"/>
            <rFont val="Tahoma"/>
            <family val="2"/>
            <charset val="1"/>
          </rPr>
          <t>- Concessione S.U.E.</t>
        </r>
        <r>
          <rPr>
            <b/>
            <sz val="8"/>
            <color rgb="FF000000"/>
            <rFont val="Tahoma"/>
            <family val="2"/>
            <charset val="1"/>
          </rPr>
          <t xml:space="preserve"> it </t>
        </r>
        <r>
          <rPr>
            <b/>
            <sz val="8"/>
            <color rgb="FF000080"/>
            <rFont val="Tahoma"/>
            <family val="2"/>
            <charset val="1"/>
          </rPr>
          <t xml:space="preserve">3.00 mc/mq </t>
        </r>
        <r>
          <rPr>
            <sz val="8"/>
            <color rgb="FF000000"/>
            <rFont val="Tahoma"/>
            <family val="2"/>
            <charset val="1"/>
          </rPr>
          <t xml:space="preserve">- if 4.00 mc/mq
 </t>
        </r>
        <r>
          <rPr>
            <b/>
            <sz val="8"/>
            <color rgb="FF000000"/>
            <rFont val="Tahoma"/>
            <family val="2"/>
            <charset val="1"/>
          </rPr>
          <t xml:space="preserve">Br3 </t>
        </r>
        <r>
          <rPr>
            <sz val="8"/>
            <color rgb="FF000000"/>
            <rFont val="Tahoma"/>
            <family val="2"/>
            <charset val="1"/>
          </rPr>
          <t xml:space="preserve">- Concessione Singola </t>
        </r>
        <r>
          <rPr>
            <b/>
            <sz val="8"/>
            <color rgb="FF000000"/>
            <rFont val="Tahoma"/>
            <family val="2"/>
            <charset val="1"/>
          </rPr>
          <t xml:space="preserve">if </t>
        </r>
        <r>
          <rPr>
            <b/>
            <sz val="8"/>
            <color rgb="FF000080"/>
            <rFont val="Tahoma"/>
            <family val="2"/>
            <charset val="1"/>
          </rPr>
          <t xml:space="preserve">2.00 mc/mq </t>
        </r>
        <r>
          <rPr>
            <sz val="8"/>
            <color rgb="FF000000"/>
            <rFont val="Tahoma"/>
            <family val="2"/>
            <charset val="1"/>
          </rPr>
          <t xml:space="preserve"> - Concessione S.U.E. </t>
        </r>
        <r>
          <rPr>
            <b/>
            <sz val="8"/>
            <color rgb="FF000000"/>
            <rFont val="Tahoma"/>
            <family val="2"/>
            <charset val="1"/>
          </rPr>
          <t xml:space="preserve">it </t>
        </r>
        <r>
          <rPr>
            <b/>
            <sz val="8"/>
            <color rgb="FF000080"/>
            <rFont val="Tahoma"/>
            <family val="2"/>
            <charset val="1"/>
          </rPr>
          <t>2.00 mc/mq</t>
        </r>
        <r>
          <rPr>
            <sz val="8"/>
            <color rgb="FF000000"/>
            <rFont val="Tahoma"/>
            <family val="2"/>
            <charset val="1"/>
          </rPr>
          <t xml:space="preserve"> - if 4.00 mc/mq
 </t>
        </r>
        <r>
          <rPr>
            <b/>
            <sz val="8"/>
            <color rgb="FF000000"/>
            <rFont val="Tahoma"/>
            <family val="2"/>
            <charset val="1"/>
          </rPr>
          <t>Br4</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1,50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 xml:space="preserve">1,50 mc/mq </t>
        </r>
        <r>
          <rPr>
            <sz val="8"/>
            <color rgb="FF000000"/>
            <rFont val="Tahoma"/>
            <family val="2"/>
            <charset val="1"/>
          </rPr>
          <t xml:space="preserve">- if 3.00 mc/mq
</t>
        </r>
        <r>
          <rPr>
            <b/>
            <sz val="8"/>
            <color rgb="FF000000"/>
            <rFont val="Tahoma"/>
            <family val="2"/>
            <charset val="1"/>
          </rPr>
          <t xml:space="preserve"> Br5 </t>
        </r>
        <r>
          <rPr>
            <sz val="8"/>
            <color rgb="FF000000"/>
            <rFont val="Tahoma"/>
            <family val="2"/>
            <charset val="1"/>
          </rPr>
          <t>- Concessione Singola</t>
        </r>
        <r>
          <rPr>
            <b/>
            <sz val="8"/>
            <color rgb="FF000000"/>
            <rFont val="Tahoma"/>
            <family val="2"/>
            <charset val="1"/>
          </rPr>
          <t xml:space="preserve"> if</t>
        </r>
        <r>
          <rPr>
            <b/>
            <sz val="8"/>
            <color rgb="FF000080"/>
            <rFont val="Tahoma"/>
            <family val="2"/>
            <charset val="1"/>
          </rPr>
          <t xml:space="preserve"> 1.00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1.00 mc/mq</t>
        </r>
        <r>
          <rPr>
            <sz val="8"/>
            <color rgb="FF000000"/>
            <rFont val="Tahoma"/>
            <family val="2"/>
            <charset val="1"/>
          </rPr>
          <t xml:space="preserve"> - if 2.00 mc/mq
</t>
        </r>
        <r>
          <rPr>
            <b/>
            <sz val="8"/>
            <color rgb="FF000000"/>
            <rFont val="Tahoma"/>
            <family val="2"/>
            <charset val="1"/>
          </rPr>
          <t xml:space="preserve"> Brep 1 </t>
        </r>
        <r>
          <rPr>
            <sz val="8"/>
            <color rgb="FF000080"/>
            <rFont val="Tahoma"/>
            <family val="2"/>
            <charset val="1"/>
          </rPr>
          <t xml:space="preserve">Seguono quanto previsto dai Piani di zona e loro Varianti
</t>
        </r>
        <r>
          <rPr>
            <b/>
            <sz val="8"/>
            <color rgb="FF000000"/>
            <rFont val="Tahoma"/>
            <family val="2"/>
            <charset val="1"/>
          </rPr>
          <t xml:space="preserve"> Brep 2 </t>
        </r>
        <r>
          <rPr>
            <sz val="8"/>
            <color rgb="FF000080"/>
            <rFont val="Tahoma"/>
            <family val="2"/>
            <charset val="1"/>
          </rPr>
          <t xml:space="preserve">Seguono quanto previsto dai Piani di zona e loro Varianti
</t>
        </r>
        <r>
          <rPr>
            <b/>
            <sz val="8"/>
            <color rgb="FF000000"/>
            <rFont val="Tahoma"/>
            <family val="2"/>
            <charset val="1"/>
          </rPr>
          <t xml:space="preserve"> Bpr1</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0.80 mq/mq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1,60 mq/mq
</t>
        </r>
        <r>
          <rPr>
            <b/>
            <sz val="8"/>
            <color rgb="FF000000"/>
            <rFont val="Tahoma"/>
            <family val="2"/>
            <charset val="1"/>
          </rPr>
          <t xml:space="preserve"> Bpr2 </t>
        </r>
        <r>
          <rPr>
            <sz val="8"/>
            <color rgb="FF000000"/>
            <rFont val="Tahoma"/>
            <family val="2"/>
            <charset val="1"/>
          </rPr>
          <t xml:space="preserve"> - Concessione S.U.E.</t>
        </r>
        <r>
          <rPr>
            <b/>
            <sz val="8"/>
            <color rgb="FF000000"/>
            <rFont val="Tahoma"/>
            <family val="2"/>
            <charset val="1"/>
          </rPr>
          <t xml:space="preserve"> it </t>
        </r>
        <r>
          <rPr>
            <sz val="8"/>
            <color rgb="FF000080"/>
            <rFont val="Tahoma"/>
            <family val="2"/>
            <charset val="1"/>
          </rPr>
          <t>2.00 mc/mq</t>
        </r>
        <r>
          <rPr>
            <sz val="8"/>
            <color rgb="FF000000"/>
            <rFont val="Tahoma"/>
            <family val="2"/>
            <charset val="1"/>
          </rPr>
          <t xml:space="preserve"> -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4.00 mc/mq
</t>
        </r>
        <r>
          <rPr>
            <b/>
            <sz val="8"/>
            <color rgb="FF000000"/>
            <rFont val="Tahoma"/>
            <family val="2"/>
            <charset val="1"/>
          </rPr>
          <t xml:space="preserve"> Bp1- Bp2 </t>
        </r>
        <r>
          <rPr>
            <sz val="8"/>
            <color rgb="FF000000"/>
            <rFont val="Tahoma"/>
            <family val="2"/>
            <charset val="1"/>
          </rPr>
          <t>- Concessione Singola</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 xml:space="preserve">0.60 mq/mq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1.20 mq/mq
</t>
        </r>
        <r>
          <rPr>
            <b/>
            <sz val="8"/>
            <color rgb="FF000000"/>
            <rFont val="Tahoma"/>
            <family val="2"/>
            <charset val="1"/>
          </rPr>
          <t xml:space="preserve"> Bp1A</t>
        </r>
        <r>
          <rPr>
            <sz val="8"/>
            <color rgb="FF000000"/>
            <rFont val="Tahoma"/>
            <family val="2"/>
            <charset val="1"/>
          </rPr>
          <t xml:space="preserve"> -  Concessione Singola</t>
        </r>
        <r>
          <rPr>
            <b/>
            <sz val="8"/>
            <color rgb="FF000000"/>
            <rFont val="Tahoma"/>
            <family val="2"/>
            <charset val="1"/>
          </rPr>
          <t xml:space="preserve"> if </t>
        </r>
        <r>
          <rPr>
            <sz val="8"/>
            <color rgb="FF000080"/>
            <rFont val="Tahoma"/>
            <family val="2"/>
            <charset val="1"/>
          </rPr>
          <t xml:space="preserve">1.40 mq/mq
</t>
        </r>
        <r>
          <rPr>
            <sz val="8"/>
            <color rgb="FF000000"/>
            <rFont val="Tahoma"/>
            <family val="2"/>
            <charset val="1"/>
          </rPr>
          <t xml:space="preserve">
</t>
        </r>
        <r>
          <rPr>
            <b/>
            <sz val="10"/>
            <color rgb="FF000080"/>
            <rFont val="Tahoma"/>
            <family val="2"/>
            <charset val="1"/>
          </rPr>
          <t xml:space="preserve">Categ C 
</t>
        </r>
        <r>
          <rPr>
            <b/>
            <sz val="8"/>
            <color rgb="FF000000"/>
            <rFont val="Tahoma"/>
            <family val="2"/>
            <charset val="1"/>
          </rPr>
          <t xml:space="preserve"> Cr1</t>
        </r>
        <r>
          <rPr>
            <sz val="8"/>
            <color rgb="FF000000"/>
            <rFont val="Tahoma"/>
            <family val="2"/>
            <charset val="1"/>
          </rPr>
          <t xml:space="preserve">   - Concessione S.U.E</t>
        </r>
        <r>
          <rPr>
            <b/>
            <sz val="8"/>
            <color rgb="FF000000"/>
            <rFont val="Tahoma"/>
            <family val="2"/>
            <charset val="1"/>
          </rPr>
          <t>. it</t>
        </r>
        <r>
          <rPr>
            <sz val="8"/>
            <color rgb="FF000000"/>
            <rFont val="Tahoma"/>
            <family val="2"/>
            <charset val="1"/>
          </rPr>
          <t xml:space="preserve"> 0.75 mc/mq - </t>
        </r>
        <r>
          <rPr>
            <b/>
            <sz val="8"/>
            <color rgb="FF000000"/>
            <rFont val="Tahoma"/>
            <family val="2"/>
            <charset val="1"/>
          </rPr>
          <t>if</t>
        </r>
        <r>
          <rPr>
            <sz val="8"/>
            <color rgb="FF000000"/>
            <rFont val="Tahoma"/>
            <family val="2"/>
            <charset val="1"/>
          </rPr>
          <t xml:space="preserve"> 1.50 mc/mq
</t>
        </r>
        <r>
          <rPr>
            <b/>
            <sz val="8"/>
            <color rgb="FF000000"/>
            <rFont val="Tahoma"/>
            <family val="2"/>
            <charset val="1"/>
          </rPr>
          <t xml:space="preserve"> Cr3 </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sz val="8"/>
            <color rgb="FF000000"/>
            <rFont val="Tahoma"/>
            <family val="2"/>
            <charset val="1"/>
          </rPr>
          <t>-  Concessione S.U.E.</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b/>
            <sz val="8"/>
            <color rgb="FF000000"/>
            <rFont val="Tahoma"/>
            <family val="2"/>
            <charset val="1"/>
          </rPr>
          <t xml:space="preserve"> Cr4  </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2.00 mc/mq
</t>
        </r>
        <r>
          <rPr>
            <b/>
            <sz val="8"/>
            <color rgb="FF000000"/>
            <rFont val="Tahoma"/>
            <family val="2"/>
            <charset val="1"/>
          </rPr>
          <t xml:space="preserve"> Crs2 </t>
        </r>
        <r>
          <rPr>
            <sz val="8"/>
            <color rgb="FF000000"/>
            <rFont val="Tahoma"/>
            <family val="2"/>
            <charset val="1"/>
          </rPr>
          <t>-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1.00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3.00 mc/mq
</t>
        </r>
        <r>
          <rPr>
            <b/>
            <sz val="8"/>
            <color rgb="FF000000"/>
            <rFont val="Tahoma"/>
            <family val="2"/>
            <charset val="1"/>
          </rPr>
          <t xml:space="preserve"> Crs3 </t>
        </r>
        <r>
          <rPr>
            <sz val="8"/>
            <color rgb="FF000000"/>
            <rFont val="Tahoma"/>
            <family val="2"/>
            <charset val="1"/>
          </rPr>
          <t>- Concessione S.U.E.</t>
        </r>
        <r>
          <rPr>
            <b/>
            <sz val="8"/>
            <color rgb="FF000000"/>
            <rFont val="Tahoma"/>
            <family val="2"/>
            <charset val="1"/>
          </rPr>
          <t xml:space="preserve"> it </t>
        </r>
        <r>
          <rPr>
            <sz val="8"/>
            <color rgb="FF000000"/>
            <rFont val="Tahoma"/>
            <family val="2"/>
            <charset val="1"/>
          </rPr>
          <t xml:space="preserve"> </t>
        </r>
        <r>
          <rPr>
            <sz val="8"/>
            <color rgb="FF000080"/>
            <rFont val="Tahoma"/>
            <family val="2"/>
            <charset val="1"/>
          </rPr>
          <t>0.60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1.80 mc/mq
</t>
        </r>
        <r>
          <rPr>
            <b/>
            <sz val="8"/>
            <color rgb="FF000000"/>
            <rFont val="Tahoma"/>
            <family val="2"/>
            <charset val="1"/>
          </rPr>
          <t xml:space="preserve"> Crs4</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 </t>
        </r>
        <r>
          <rPr>
            <sz val="8"/>
            <color rgb="FF000080"/>
            <rFont val="Tahoma"/>
            <family val="2"/>
            <charset val="1"/>
          </rPr>
          <t xml:space="preserve">2.25 mc/mq
</t>
        </r>
      </text>
    </comment>
    <comment ref="B23" authorId="0" shapeId="0" xr:uid="{00000000-0006-0000-0100-000002000000}">
      <text>
        <r>
          <rPr>
            <sz val="10"/>
            <rFont val="Arial"/>
            <charset val="1"/>
          </rPr>
          <t xml:space="preserve">sammartano:
</t>
        </r>
        <r>
          <rPr>
            <b/>
            <sz val="10"/>
            <color rgb="FF0000FF"/>
            <rFont val="Tahoma"/>
            <family val="2"/>
            <charset val="1"/>
          </rPr>
          <t xml:space="preserve">PER INDIVIDUARE TARIFFA UNITARIA OCCORRE SAPERE INDICE ' if ' RIFERITO ALLA ZONA DI PRGC... vedi tabelle a seguito
</t>
        </r>
        <r>
          <rPr>
            <sz val="8"/>
            <color rgb="FF000000"/>
            <rFont val="Tahoma"/>
            <family val="2"/>
            <charset val="1"/>
          </rPr>
          <t xml:space="preserve">
 </t>
        </r>
        <r>
          <rPr>
            <b/>
            <u/>
            <sz val="10"/>
            <color rgb="FF000080"/>
            <rFont val="Tahoma"/>
            <family val="2"/>
            <charset val="1"/>
          </rPr>
          <t xml:space="preserve">TABELLA PARAMETRI URBANISTICI
</t>
        </r>
        <r>
          <rPr>
            <sz val="8"/>
            <color rgb="FF000000"/>
            <rFont val="Tahoma"/>
            <family val="2"/>
            <charset val="1"/>
          </rPr>
          <t xml:space="preserve">- Indici di densità fondiaria e densità territoriale -
(artt. 20 – 28 Norme di attuazione del P.R.G.C.)
</t>
        </r>
        <r>
          <rPr>
            <b/>
            <u/>
            <sz val="8"/>
            <color rgb="FF000080"/>
            <rFont val="Tahoma"/>
            <family val="2"/>
            <charset val="1"/>
          </rPr>
          <t xml:space="preserve">ZONE  di   P.R.G.C. INDICI 
</t>
        </r>
        <r>
          <rPr>
            <u/>
            <sz val="9"/>
            <color rgb="FF000000"/>
            <rFont val="Tahoma"/>
            <family val="2"/>
            <charset val="1"/>
          </rPr>
          <t xml:space="preserve">(aree di completamento art.13 punto </t>
        </r>
        <r>
          <rPr>
            <b/>
            <u/>
            <sz val="9"/>
            <color rgb="FF000000"/>
            <rFont val="Tahoma"/>
            <family val="2"/>
            <charset val="1"/>
          </rPr>
          <t>' f '</t>
        </r>
        <r>
          <rPr>
            <u/>
            <sz val="9"/>
            <color rgb="FF000000"/>
            <rFont val="Tahoma"/>
            <family val="2"/>
            <charset val="1"/>
          </rPr>
          <t xml:space="preserve"> L.U.R. 56/77)
</t>
        </r>
        <r>
          <rPr>
            <sz val="8"/>
            <color rgb="FF000000"/>
            <rFont val="Tahoma"/>
            <family val="2"/>
            <charset val="1"/>
          </rPr>
          <t xml:space="preserve">
</t>
        </r>
        <r>
          <rPr>
            <b/>
            <sz val="10"/>
            <color rgb="FF000080"/>
            <rFont val="Tahoma"/>
            <family val="2"/>
            <charset val="1"/>
          </rPr>
          <t xml:space="preserve">Categ A 
</t>
        </r>
        <r>
          <rPr>
            <sz val="8"/>
            <color rgb="FF000000"/>
            <rFont val="Tahoma"/>
            <family val="2"/>
            <charset val="1"/>
          </rPr>
          <t xml:space="preserve"> </t>
        </r>
        <r>
          <rPr>
            <b/>
            <sz val="8"/>
            <color rgb="FF000000"/>
            <rFont val="Tahoma"/>
            <family val="2"/>
            <charset val="1"/>
          </rPr>
          <t>Ar2</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0,30 mq/mq </t>
        </r>
        <r>
          <rPr>
            <sz val="8"/>
            <color rgb="FF000000"/>
            <rFont val="Tahoma"/>
            <family val="2"/>
            <charset val="1"/>
          </rPr>
          <t xml:space="preserve">- -
 </t>
        </r>
        <r>
          <rPr>
            <b/>
            <sz val="8"/>
            <color rgb="FF000000"/>
            <rFont val="Tahoma"/>
            <family val="2"/>
            <charset val="1"/>
          </rPr>
          <t xml:space="preserve">Ar3/1 – Ar3/2 – Ar3/3 – Av – Avc </t>
        </r>
        <r>
          <rPr>
            <b/>
            <sz val="8"/>
            <color rgb="FF000080"/>
            <rFont val="Tahoma"/>
            <family val="2"/>
            <charset val="1"/>
          </rPr>
          <t xml:space="preserve">è ammessa la conservazione volumetria esistente
</t>
        </r>
        <r>
          <rPr>
            <b/>
            <sz val="10"/>
            <color rgb="FF000080"/>
            <rFont val="Tahoma"/>
            <family val="2"/>
            <charset val="1"/>
          </rPr>
          <t xml:space="preserve">
Categ B 
</t>
        </r>
        <r>
          <rPr>
            <sz val="8"/>
            <color rgb="FF000000"/>
            <rFont val="Tahoma"/>
            <family val="2"/>
            <charset val="1"/>
          </rPr>
          <t xml:space="preserve"> </t>
        </r>
        <r>
          <rPr>
            <b/>
            <sz val="8"/>
            <color rgb="FF000000"/>
            <rFont val="Tahoma"/>
            <family val="2"/>
            <charset val="1"/>
          </rPr>
          <t>Br1</t>
        </r>
        <r>
          <rPr>
            <sz val="8"/>
            <color rgb="FF000000"/>
            <rFont val="Tahoma"/>
            <family val="2"/>
            <charset val="1"/>
          </rPr>
          <t xml:space="preserve"> - Concessione Singola </t>
        </r>
        <r>
          <rPr>
            <b/>
            <sz val="8"/>
            <color rgb="FF000000"/>
            <rFont val="Tahoma"/>
            <family val="2"/>
            <charset val="1"/>
          </rPr>
          <t xml:space="preserve">if </t>
        </r>
        <r>
          <rPr>
            <b/>
            <sz val="8"/>
            <color rgb="FF000080"/>
            <rFont val="Tahoma"/>
            <family val="2"/>
            <charset val="1"/>
          </rPr>
          <t xml:space="preserve">4,50 mc/mq </t>
        </r>
        <r>
          <rPr>
            <sz val="8"/>
            <color rgb="FF000000"/>
            <rFont val="Tahoma"/>
            <family val="2"/>
            <charset val="1"/>
          </rPr>
          <t xml:space="preserve"> - Concessione S.U.E.</t>
        </r>
        <r>
          <rPr>
            <b/>
            <sz val="8"/>
            <color rgb="FF000000"/>
            <rFont val="Tahoma"/>
            <family val="2"/>
            <charset val="1"/>
          </rPr>
          <t xml:space="preserve"> it </t>
        </r>
        <r>
          <rPr>
            <b/>
            <sz val="8"/>
            <color rgb="FF000080"/>
            <rFont val="Tahoma"/>
            <family val="2"/>
            <charset val="1"/>
          </rPr>
          <t xml:space="preserve">4,50 mc/mq </t>
        </r>
        <r>
          <rPr>
            <sz val="8"/>
            <color rgb="FF000000"/>
            <rFont val="Tahoma"/>
            <family val="2"/>
            <charset val="1"/>
          </rPr>
          <t xml:space="preserve">- if 6.00 mc/mq
 </t>
        </r>
        <r>
          <rPr>
            <b/>
            <sz val="8"/>
            <color rgb="FF000000"/>
            <rFont val="Tahoma"/>
            <family val="2"/>
            <charset val="1"/>
          </rPr>
          <t>Br2</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3.00 mc/mq  </t>
        </r>
        <r>
          <rPr>
            <sz val="8"/>
            <color rgb="FF000000"/>
            <rFont val="Tahoma"/>
            <family val="2"/>
            <charset val="1"/>
          </rPr>
          <t>- Concessione S.U.E.</t>
        </r>
        <r>
          <rPr>
            <b/>
            <sz val="8"/>
            <color rgb="FF000000"/>
            <rFont val="Tahoma"/>
            <family val="2"/>
            <charset val="1"/>
          </rPr>
          <t xml:space="preserve"> it </t>
        </r>
        <r>
          <rPr>
            <b/>
            <sz val="8"/>
            <color rgb="FF000080"/>
            <rFont val="Tahoma"/>
            <family val="2"/>
            <charset val="1"/>
          </rPr>
          <t xml:space="preserve">3.00 mc/mq </t>
        </r>
        <r>
          <rPr>
            <sz val="8"/>
            <color rgb="FF000000"/>
            <rFont val="Tahoma"/>
            <family val="2"/>
            <charset val="1"/>
          </rPr>
          <t xml:space="preserve">- if 4.00 mc/mq
 </t>
        </r>
        <r>
          <rPr>
            <b/>
            <sz val="8"/>
            <color rgb="FF000000"/>
            <rFont val="Tahoma"/>
            <family val="2"/>
            <charset val="1"/>
          </rPr>
          <t xml:space="preserve">Br3 </t>
        </r>
        <r>
          <rPr>
            <sz val="8"/>
            <color rgb="FF000000"/>
            <rFont val="Tahoma"/>
            <family val="2"/>
            <charset val="1"/>
          </rPr>
          <t xml:space="preserve">- Concessione Singola </t>
        </r>
        <r>
          <rPr>
            <b/>
            <sz val="8"/>
            <color rgb="FF000000"/>
            <rFont val="Tahoma"/>
            <family val="2"/>
            <charset val="1"/>
          </rPr>
          <t xml:space="preserve">if </t>
        </r>
        <r>
          <rPr>
            <b/>
            <sz val="8"/>
            <color rgb="FF000080"/>
            <rFont val="Tahoma"/>
            <family val="2"/>
            <charset val="1"/>
          </rPr>
          <t xml:space="preserve">2.00 mc/mq </t>
        </r>
        <r>
          <rPr>
            <sz val="8"/>
            <color rgb="FF000000"/>
            <rFont val="Tahoma"/>
            <family val="2"/>
            <charset val="1"/>
          </rPr>
          <t xml:space="preserve"> - Concessione S.U.E. </t>
        </r>
        <r>
          <rPr>
            <b/>
            <sz val="8"/>
            <color rgb="FF000000"/>
            <rFont val="Tahoma"/>
            <family val="2"/>
            <charset val="1"/>
          </rPr>
          <t xml:space="preserve">it </t>
        </r>
        <r>
          <rPr>
            <b/>
            <sz val="8"/>
            <color rgb="FF000080"/>
            <rFont val="Tahoma"/>
            <family val="2"/>
            <charset val="1"/>
          </rPr>
          <t>2.00 mc/mq</t>
        </r>
        <r>
          <rPr>
            <sz val="8"/>
            <color rgb="FF000000"/>
            <rFont val="Tahoma"/>
            <family val="2"/>
            <charset val="1"/>
          </rPr>
          <t xml:space="preserve"> - if 4.00 mc/mq
 </t>
        </r>
        <r>
          <rPr>
            <b/>
            <sz val="8"/>
            <color rgb="FF000000"/>
            <rFont val="Tahoma"/>
            <family val="2"/>
            <charset val="1"/>
          </rPr>
          <t>Br4</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1,50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 xml:space="preserve">1,50 mc/mq </t>
        </r>
        <r>
          <rPr>
            <sz val="8"/>
            <color rgb="FF000000"/>
            <rFont val="Tahoma"/>
            <family val="2"/>
            <charset val="1"/>
          </rPr>
          <t xml:space="preserve">- if 3.00 mc/mq
</t>
        </r>
        <r>
          <rPr>
            <b/>
            <sz val="8"/>
            <color rgb="FF000000"/>
            <rFont val="Tahoma"/>
            <family val="2"/>
            <charset val="1"/>
          </rPr>
          <t xml:space="preserve"> Br5 </t>
        </r>
        <r>
          <rPr>
            <sz val="8"/>
            <color rgb="FF000000"/>
            <rFont val="Tahoma"/>
            <family val="2"/>
            <charset val="1"/>
          </rPr>
          <t>- Concessione Singola</t>
        </r>
        <r>
          <rPr>
            <b/>
            <sz val="8"/>
            <color rgb="FF000000"/>
            <rFont val="Tahoma"/>
            <family val="2"/>
            <charset val="1"/>
          </rPr>
          <t xml:space="preserve"> if</t>
        </r>
        <r>
          <rPr>
            <b/>
            <sz val="8"/>
            <color rgb="FF000080"/>
            <rFont val="Tahoma"/>
            <family val="2"/>
            <charset val="1"/>
          </rPr>
          <t xml:space="preserve"> 1.00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1.00 mc/mq</t>
        </r>
        <r>
          <rPr>
            <sz val="8"/>
            <color rgb="FF000000"/>
            <rFont val="Tahoma"/>
            <family val="2"/>
            <charset val="1"/>
          </rPr>
          <t xml:space="preserve"> - if 2.00 mc/mq
</t>
        </r>
        <r>
          <rPr>
            <b/>
            <sz val="8"/>
            <color rgb="FF000000"/>
            <rFont val="Tahoma"/>
            <family val="2"/>
            <charset val="1"/>
          </rPr>
          <t xml:space="preserve"> Brep 1 </t>
        </r>
        <r>
          <rPr>
            <sz val="8"/>
            <color rgb="FF000080"/>
            <rFont val="Tahoma"/>
            <family val="2"/>
            <charset val="1"/>
          </rPr>
          <t xml:space="preserve">Seguono quanto previsto dai Piani di zona e loro Varianti
</t>
        </r>
        <r>
          <rPr>
            <b/>
            <sz val="8"/>
            <color rgb="FF000000"/>
            <rFont val="Tahoma"/>
            <family val="2"/>
            <charset val="1"/>
          </rPr>
          <t xml:space="preserve"> Brep 2 </t>
        </r>
        <r>
          <rPr>
            <sz val="8"/>
            <color rgb="FF000080"/>
            <rFont val="Tahoma"/>
            <family val="2"/>
            <charset val="1"/>
          </rPr>
          <t xml:space="preserve">Seguono quanto previsto dai Piani di zona e loro Varianti
</t>
        </r>
        <r>
          <rPr>
            <b/>
            <sz val="8"/>
            <color rgb="FF000000"/>
            <rFont val="Tahoma"/>
            <family val="2"/>
            <charset val="1"/>
          </rPr>
          <t xml:space="preserve"> Bpr1</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0.80 mq/mq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1,60 mq/mq
</t>
        </r>
        <r>
          <rPr>
            <b/>
            <sz val="8"/>
            <color rgb="FF000000"/>
            <rFont val="Tahoma"/>
            <family val="2"/>
            <charset val="1"/>
          </rPr>
          <t xml:space="preserve"> Bpr2 </t>
        </r>
        <r>
          <rPr>
            <sz val="8"/>
            <color rgb="FF000000"/>
            <rFont val="Tahoma"/>
            <family val="2"/>
            <charset val="1"/>
          </rPr>
          <t xml:space="preserve"> - Concessione S.U.E.</t>
        </r>
        <r>
          <rPr>
            <b/>
            <sz val="8"/>
            <color rgb="FF000000"/>
            <rFont val="Tahoma"/>
            <family val="2"/>
            <charset val="1"/>
          </rPr>
          <t xml:space="preserve"> it </t>
        </r>
        <r>
          <rPr>
            <sz val="8"/>
            <color rgb="FF000080"/>
            <rFont val="Tahoma"/>
            <family val="2"/>
            <charset val="1"/>
          </rPr>
          <t>2.00 mc/mq</t>
        </r>
        <r>
          <rPr>
            <sz val="8"/>
            <color rgb="FF000000"/>
            <rFont val="Tahoma"/>
            <family val="2"/>
            <charset val="1"/>
          </rPr>
          <t xml:space="preserve"> -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4.00 mc/mq
</t>
        </r>
        <r>
          <rPr>
            <b/>
            <sz val="8"/>
            <color rgb="FF000000"/>
            <rFont val="Tahoma"/>
            <family val="2"/>
            <charset val="1"/>
          </rPr>
          <t xml:space="preserve"> Bp1- Bp2 </t>
        </r>
        <r>
          <rPr>
            <sz val="8"/>
            <color rgb="FF000000"/>
            <rFont val="Tahoma"/>
            <family val="2"/>
            <charset val="1"/>
          </rPr>
          <t>- Concessione Singola</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 xml:space="preserve">0.60 mq/mq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1.20 mq/mq
</t>
        </r>
        <r>
          <rPr>
            <b/>
            <sz val="8"/>
            <color rgb="FF000000"/>
            <rFont val="Tahoma"/>
            <family val="2"/>
            <charset val="1"/>
          </rPr>
          <t xml:space="preserve"> Bp1A</t>
        </r>
        <r>
          <rPr>
            <sz val="8"/>
            <color rgb="FF000000"/>
            <rFont val="Tahoma"/>
            <family val="2"/>
            <charset val="1"/>
          </rPr>
          <t xml:space="preserve"> -  Concessione Singola</t>
        </r>
        <r>
          <rPr>
            <b/>
            <sz val="8"/>
            <color rgb="FF000000"/>
            <rFont val="Tahoma"/>
            <family val="2"/>
            <charset val="1"/>
          </rPr>
          <t xml:space="preserve"> if </t>
        </r>
        <r>
          <rPr>
            <sz val="8"/>
            <color rgb="FF000080"/>
            <rFont val="Tahoma"/>
            <family val="2"/>
            <charset val="1"/>
          </rPr>
          <t xml:space="preserve">1.40 mq/mq
</t>
        </r>
        <r>
          <rPr>
            <sz val="8"/>
            <color rgb="FF000000"/>
            <rFont val="Tahoma"/>
            <family val="2"/>
            <charset val="1"/>
          </rPr>
          <t xml:space="preserve">
</t>
        </r>
        <r>
          <rPr>
            <b/>
            <sz val="10"/>
            <color rgb="FF000080"/>
            <rFont val="Tahoma"/>
            <family val="2"/>
            <charset val="1"/>
          </rPr>
          <t xml:space="preserve">Categ C 
</t>
        </r>
        <r>
          <rPr>
            <b/>
            <sz val="8"/>
            <color rgb="FF000000"/>
            <rFont val="Tahoma"/>
            <family val="2"/>
            <charset val="1"/>
          </rPr>
          <t xml:space="preserve"> Cr1</t>
        </r>
        <r>
          <rPr>
            <sz val="8"/>
            <color rgb="FF000000"/>
            <rFont val="Tahoma"/>
            <family val="2"/>
            <charset val="1"/>
          </rPr>
          <t xml:space="preserve">   - Concessione S.U.E</t>
        </r>
        <r>
          <rPr>
            <b/>
            <sz val="8"/>
            <color rgb="FF000000"/>
            <rFont val="Tahoma"/>
            <family val="2"/>
            <charset val="1"/>
          </rPr>
          <t>. it</t>
        </r>
        <r>
          <rPr>
            <sz val="8"/>
            <color rgb="FF000000"/>
            <rFont val="Tahoma"/>
            <family val="2"/>
            <charset val="1"/>
          </rPr>
          <t xml:space="preserve"> 0.75 mc/mq - </t>
        </r>
        <r>
          <rPr>
            <b/>
            <sz val="8"/>
            <color rgb="FF000000"/>
            <rFont val="Tahoma"/>
            <family val="2"/>
            <charset val="1"/>
          </rPr>
          <t>if</t>
        </r>
        <r>
          <rPr>
            <sz val="8"/>
            <color rgb="FF000000"/>
            <rFont val="Tahoma"/>
            <family val="2"/>
            <charset val="1"/>
          </rPr>
          <t xml:space="preserve"> 1.50 mc/mq
</t>
        </r>
        <r>
          <rPr>
            <b/>
            <sz val="8"/>
            <color rgb="FF000000"/>
            <rFont val="Tahoma"/>
            <family val="2"/>
            <charset val="1"/>
          </rPr>
          <t xml:space="preserve"> Cr3 </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sz val="8"/>
            <color rgb="FF000000"/>
            <rFont val="Tahoma"/>
            <family val="2"/>
            <charset val="1"/>
          </rPr>
          <t>-  Concessione S.U.E.</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b/>
            <sz val="8"/>
            <color rgb="FF000000"/>
            <rFont val="Tahoma"/>
            <family val="2"/>
            <charset val="1"/>
          </rPr>
          <t xml:space="preserve"> Cr4  </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2.00 mc/mq
</t>
        </r>
        <r>
          <rPr>
            <b/>
            <sz val="8"/>
            <color rgb="FF000000"/>
            <rFont val="Tahoma"/>
            <family val="2"/>
            <charset val="1"/>
          </rPr>
          <t xml:space="preserve"> Crs2 </t>
        </r>
        <r>
          <rPr>
            <sz val="8"/>
            <color rgb="FF000000"/>
            <rFont val="Tahoma"/>
            <family val="2"/>
            <charset val="1"/>
          </rPr>
          <t>-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1.00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3.00 mc/mq
</t>
        </r>
        <r>
          <rPr>
            <b/>
            <sz val="8"/>
            <color rgb="FF000000"/>
            <rFont val="Tahoma"/>
            <family val="2"/>
            <charset val="1"/>
          </rPr>
          <t xml:space="preserve"> Crs3 </t>
        </r>
        <r>
          <rPr>
            <sz val="8"/>
            <color rgb="FF000000"/>
            <rFont val="Tahoma"/>
            <family val="2"/>
            <charset val="1"/>
          </rPr>
          <t>- Concessione S.U.E.</t>
        </r>
        <r>
          <rPr>
            <b/>
            <sz val="8"/>
            <color rgb="FF000000"/>
            <rFont val="Tahoma"/>
            <family val="2"/>
            <charset val="1"/>
          </rPr>
          <t xml:space="preserve"> it </t>
        </r>
        <r>
          <rPr>
            <sz val="8"/>
            <color rgb="FF000000"/>
            <rFont val="Tahoma"/>
            <family val="2"/>
            <charset val="1"/>
          </rPr>
          <t xml:space="preserve"> </t>
        </r>
        <r>
          <rPr>
            <sz val="8"/>
            <color rgb="FF000080"/>
            <rFont val="Tahoma"/>
            <family val="2"/>
            <charset val="1"/>
          </rPr>
          <t>0.60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1.80 mc/mq
</t>
        </r>
        <r>
          <rPr>
            <b/>
            <sz val="8"/>
            <color rgb="FF000000"/>
            <rFont val="Tahoma"/>
            <family val="2"/>
            <charset val="1"/>
          </rPr>
          <t xml:space="preserve"> Crs4</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 </t>
        </r>
        <r>
          <rPr>
            <sz val="8"/>
            <color rgb="FF000080"/>
            <rFont val="Tahoma"/>
            <family val="2"/>
            <charset val="1"/>
          </rPr>
          <t xml:space="preserve">2.25 mc/mq
</t>
        </r>
      </text>
    </comment>
    <comment ref="B34" authorId="0" shapeId="0" xr:uid="{00000000-0006-0000-0100-000003000000}">
      <text>
        <r>
          <rPr>
            <sz val="10"/>
            <rFont val="Arial"/>
            <charset val="1"/>
          </rPr>
          <t xml:space="preserve">sammartano:
</t>
        </r>
        <r>
          <rPr>
            <b/>
            <sz val="10"/>
            <color rgb="FF0000FF"/>
            <rFont val="Tahoma"/>
            <family val="2"/>
            <charset val="1"/>
          </rPr>
          <t xml:space="preserve">PER INDIVIDUARE TARIFFA UNITARIA OCCORRE SAPERE INDICE ' if ' RIFERITO ALLA ZONA DI PRGC... vedi tabelle a seguito
</t>
        </r>
        <r>
          <rPr>
            <sz val="8"/>
            <color rgb="FF000000"/>
            <rFont val="Tahoma"/>
            <family val="2"/>
            <charset val="1"/>
          </rPr>
          <t xml:space="preserve">
 </t>
        </r>
        <r>
          <rPr>
            <b/>
            <u/>
            <sz val="10"/>
            <color rgb="FF000080"/>
            <rFont val="Tahoma"/>
            <family val="2"/>
            <charset val="1"/>
          </rPr>
          <t xml:space="preserve">TABELLA PARAMETRI URBANISTICI
</t>
        </r>
        <r>
          <rPr>
            <sz val="8"/>
            <color rgb="FF000000"/>
            <rFont val="Tahoma"/>
            <family val="2"/>
            <charset val="1"/>
          </rPr>
          <t xml:space="preserve">- Indici di densità fondiaria e densità territoriale -
(artt. 20 – 28 Norme di attuazione del P.R.G.C.)
</t>
        </r>
        <r>
          <rPr>
            <b/>
            <u/>
            <sz val="8"/>
            <color rgb="FF000080"/>
            <rFont val="Tahoma"/>
            <family val="2"/>
            <charset val="1"/>
          </rPr>
          <t xml:space="preserve">ZONE  di   P.R.G.C. INDICI 
</t>
        </r>
        <r>
          <rPr>
            <u/>
            <sz val="9"/>
            <color rgb="FF000000"/>
            <rFont val="Tahoma"/>
            <family val="2"/>
            <charset val="1"/>
          </rPr>
          <t xml:space="preserve">(aree di completamento art.13 punto </t>
        </r>
        <r>
          <rPr>
            <b/>
            <u/>
            <sz val="9"/>
            <color rgb="FF000000"/>
            <rFont val="Tahoma"/>
            <family val="2"/>
            <charset val="1"/>
          </rPr>
          <t>' f '</t>
        </r>
        <r>
          <rPr>
            <u/>
            <sz val="9"/>
            <color rgb="FF000000"/>
            <rFont val="Tahoma"/>
            <family val="2"/>
            <charset val="1"/>
          </rPr>
          <t xml:space="preserve"> L.U.R. 56/77)
</t>
        </r>
        <r>
          <rPr>
            <sz val="8"/>
            <color rgb="FF000000"/>
            <rFont val="Tahoma"/>
            <family val="2"/>
            <charset val="1"/>
          </rPr>
          <t xml:space="preserve">
</t>
        </r>
        <r>
          <rPr>
            <b/>
            <sz val="10"/>
            <color rgb="FF000080"/>
            <rFont val="Tahoma"/>
            <family val="2"/>
            <charset val="1"/>
          </rPr>
          <t xml:space="preserve">Categ A 
</t>
        </r>
        <r>
          <rPr>
            <sz val="8"/>
            <color rgb="FF000000"/>
            <rFont val="Tahoma"/>
            <family val="2"/>
            <charset val="1"/>
          </rPr>
          <t xml:space="preserve"> </t>
        </r>
        <r>
          <rPr>
            <b/>
            <sz val="8"/>
            <color rgb="FF000000"/>
            <rFont val="Tahoma"/>
            <family val="2"/>
            <charset val="1"/>
          </rPr>
          <t>Ar2</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0,30 mq/mq </t>
        </r>
        <r>
          <rPr>
            <sz val="8"/>
            <color rgb="FF000000"/>
            <rFont val="Tahoma"/>
            <family val="2"/>
            <charset val="1"/>
          </rPr>
          <t xml:space="preserve">- -
 </t>
        </r>
        <r>
          <rPr>
            <b/>
            <sz val="8"/>
            <color rgb="FF000000"/>
            <rFont val="Tahoma"/>
            <family val="2"/>
            <charset val="1"/>
          </rPr>
          <t xml:space="preserve">Ar3/1 – Ar3/2 – Ar3/3 – Av – Avc </t>
        </r>
        <r>
          <rPr>
            <b/>
            <sz val="8"/>
            <color rgb="FF000080"/>
            <rFont val="Tahoma"/>
            <family val="2"/>
            <charset val="1"/>
          </rPr>
          <t xml:space="preserve">è ammessa la conservazione volumetria esistente
</t>
        </r>
        <r>
          <rPr>
            <b/>
            <sz val="10"/>
            <color rgb="FF000080"/>
            <rFont val="Tahoma"/>
            <family val="2"/>
            <charset val="1"/>
          </rPr>
          <t xml:space="preserve">
Categ B 
</t>
        </r>
        <r>
          <rPr>
            <sz val="8"/>
            <color rgb="FF000000"/>
            <rFont val="Tahoma"/>
            <family val="2"/>
            <charset val="1"/>
          </rPr>
          <t xml:space="preserve"> </t>
        </r>
        <r>
          <rPr>
            <b/>
            <sz val="8"/>
            <color rgb="FF000000"/>
            <rFont val="Tahoma"/>
            <family val="2"/>
            <charset val="1"/>
          </rPr>
          <t>Br1</t>
        </r>
        <r>
          <rPr>
            <sz val="8"/>
            <color rgb="FF000000"/>
            <rFont val="Tahoma"/>
            <family val="2"/>
            <charset val="1"/>
          </rPr>
          <t xml:space="preserve"> - Concessione Singola </t>
        </r>
        <r>
          <rPr>
            <b/>
            <sz val="8"/>
            <color rgb="FF000000"/>
            <rFont val="Tahoma"/>
            <family val="2"/>
            <charset val="1"/>
          </rPr>
          <t xml:space="preserve">if </t>
        </r>
        <r>
          <rPr>
            <b/>
            <sz val="8"/>
            <color rgb="FF000080"/>
            <rFont val="Tahoma"/>
            <family val="2"/>
            <charset val="1"/>
          </rPr>
          <t xml:space="preserve">4,50 mc/mq </t>
        </r>
        <r>
          <rPr>
            <sz val="8"/>
            <color rgb="FF000000"/>
            <rFont val="Tahoma"/>
            <family val="2"/>
            <charset val="1"/>
          </rPr>
          <t xml:space="preserve"> - Concessione S.U.E.</t>
        </r>
        <r>
          <rPr>
            <b/>
            <sz val="8"/>
            <color rgb="FF000000"/>
            <rFont val="Tahoma"/>
            <family val="2"/>
            <charset val="1"/>
          </rPr>
          <t xml:space="preserve"> it </t>
        </r>
        <r>
          <rPr>
            <b/>
            <sz val="8"/>
            <color rgb="FF000080"/>
            <rFont val="Tahoma"/>
            <family val="2"/>
            <charset val="1"/>
          </rPr>
          <t xml:space="preserve">4,50 mc/mq </t>
        </r>
        <r>
          <rPr>
            <sz val="8"/>
            <color rgb="FF000000"/>
            <rFont val="Tahoma"/>
            <family val="2"/>
            <charset val="1"/>
          </rPr>
          <t xml:space="preserve">- if 6.00 mc/mq
 </t>
        </r>
        <r>
          <rPr>
            <b/>
            <sz val="8"/>
            <color rgb="FF000000"/>
            <rFont val="Tahoma"/>
            <family val="2"/>
            <charset val="1"/>
          </rPr>
          <t>Br2</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3.00 mc/mq  </t>
        </r>
        <r>
          <rPr>
            <sz val="8"/>
            <color rgb="FF000000"/>
            <rFont val="Tahoma"/>
            <family val="2"/>
            <charset val="1"/>
          </rPr>
          <t>- Concessione S.U.E.</t>
        </r>
        <r>
          <rPr>
            <b/>
            <sz val="8"/>
            <color rgb="FF000000"/>
            <rFont val="Tahoma"/>
            <family val="2"/>
            <charset val="1"/>
          </rPr>
          <t xml:space="preserve"> it </t>
        </r>
        <r>
          <rPr>
            <b/>
            <sz val="8"/>
            <color rgb="FF000080"/>
            <rFont val="Tahoma"/>
            <family val="2"/>
            <charset val="1"/>
          </rPr>
          <t xml:space="preserve">3.00 mc/mq </t>
        </r>
        <r>
          <rPr>
            <sz val="8"/>
            <color rgb="FF000000"/>
            <rFont val="Tahoma"/>
            <family val="2"/>
            <charset val="1"/>
          </rPr>
          <t xml:space="preserve">- if 4.00 mc/mq
 </t>
        </r>
        <r>
          <rPr>
            <b/>
            <sz val="8"/>
            <color rgb="FF000000"/>
            <rFont val="Tahoma"/>
            <family val="2"/>
            <charset val="1"/>
          </rPr>
          <t xml:space="preserve">Br3 </t>
        </r>
        <r>
          <rPr>
            <sz val="8"/>
            <color rgb="FF000000"/>
            <rFont val="Tahoma"/>
            <family val="2"/>
            <charset val="1"/>
          </rPr>
          <t xml:space="preserve">- Concessione Singola </t>
        </r>
        <r>
          <rPr>
            <b/>
            <sz val="8"/>
            <color rgb="FF000000"/>
            <rFont val="Tahoma"/>
            <family val="2"/>
            <charset val="1"/>
          </rPr>
          <t xml:space="preserve">if </t>
        </r>
        <r>
          <rPr>
            <b/>
            <sz val="8"/>
            <color rgb="FF000080"/>
            <rFont val="Tahoma"/>
            <family val="2"/>
            <charset val="1"/>
          </rPr>
          <t xml:space="preserve">2.00 mc/mq </t>
        </r>
        <r>
          <rPr>
            <sz val="8"/>
            <color rgb="FF000000"/>
            <rFont val="Tahoma"/>
            <family val="2"/>
            <charset val="1"/>
          </rPr>
          <t xml:space="preserve"> - Concessione S.U.E. </t>
        </r>
        <r>
          <rPr>
            <b/>
            <sz val="8"/>
            <color rgb="FF000000"/>
            <rFont val="Tahoma"/>
            <family val="2"/>
            <charset val="1"/>
          </rPr>
          <t xml:space="preserve">it </t>
        </r>
        <r>
          <rPr>
            <b/>
            <sz val="8"/>
            <color rgb="FF000080"/>
            <rFont val="Tahoma"/>
            <family val="2"/>
            <charset val="1"/>
          </rPr>
          <t>2.00 mc/mq</t>
        </r>
        <r>
          <rPr>
            <sz val="8"/>
            <color rgb="FF000000"/>
            <rFont val="Tahoma"/>
            <family val="2"/>
            <charset val="1"/>
          </rPr>
          <t xml:space="preserve"> - if 4.00 mc/mq
 </t>
        </r>
        <r>
          <rPr>
            <b/>
            <sz val="8"/>
            <color rgb="FF000000"/>
            <rFont val="Tahoma"/>
            <family val="2"/>
            <charset val="1"/>
          </rPr>
          <t>Br4</t>
        </r>
        <r>
          <rPr>
            <sz val="8"/>
            <color rgb="FF000000"/>
            <rFont val="Tahoma"/>
            <family val="2"/>
            <charset val="1"/>
          </rPr>
          <t xml:space="preserve"> - Concessione Singola</t>
        </r>
        <r>
          <rPr>
            <b/>
            <sz val="8"/>
            <color rgb="FF000000"/>
            <rFont val="Tahoma"/>
            <family val="2"/>
            <charset val="1"/>
          </rPr>
          <t xml:space="preserve"> if </t>
        </r>
        <r>
          <rPr>
            <b/>
            <sz val="8"/>
            <color rgb="FF000080"/>
            <rFont val="Tahoma"/>
            <family val="2"/>
            <charset val="1"/>
          </rPr>
          <t xml:space="preserve">1,50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 xml:space="preserve">1,50 mc/mq </t>
        </r>
        <r>
          <rPr>
            <sz val="8"/>
            <color rgb="FF000000"/>
            <rFont val="Tahoma"/>
            <family val="2"/>
            <charset val="1"/>
          </rPr>
          <t xml:space="preserve">- if 3.00 mc/mq
</t>
        </r>
        <r>
          <rPr>
            <b/>
            <sz val="8"/>
            <color rgb="FF000000"/>
            <rFont val="Tahoma"/>
            <family val="2"/>
            <charset val="1"/>
          </rPr>
          <t xml:space="preserve"> Br5 </t>
        </r>
        <r>
          <rPr>
            <sz val="8"/>
            <color rgb="FF000000"/>
            <rFont val="Tahoma"/>
            <family val="2"/>
            <charset val="1"/>
          </rPr>
          <t>- Concessione Singola</t>
        </r>
        <r>
          <rPr>
            <b/>
            <sz val="8"/>
            <color rgb="FF000000"/>
            <rFont val="Tahoma"/>
            <family val="2"/>
            <charset val="1"/>
          </rPr>
          <t xml:space="preserve"> if</t>
        </r>
        <r>
          <rPr>
            <b/>
            <sz val="8"/>
            <color rgb="FF000080"/>
            <rFont val="Tahoma"/>
            <family val="2"/>
            <charset val="1"/>
          </rPr>
          <t xml:space="preserve"> 1.00 mc/mq  </t>
        </r>
        <r>
          <rPr>
            <sz val="8"/>
            <color rgb="FF000000"/>
            <rFont val="Tahoma"/>
            <family val="2"/>
            <charset val="1"/>
          </rPr>
          <t xml:space="preserve">- Concessione S.U.E. </t>
        </r>
        <r>
          <rPr>
            <b/>
            <sz val="8"/>
            <color rgb="FF000000"/>
            <rFont val="Tahoma"/>
            <family val="2"/>
            <charset val="1"/>
          </rPr>
          <t xml:space="preserve">it </t>
        </r>
        <r>
          <rPr>
            <b/>
            <sz val="8"/>
            <color rgb="FF000080"/>
            <rFont val="Tahoma"/>
            <family val="2"/>
            <charset val="1"/>
          </rPr>
          <t>1.00 mc/mq</t>
        </r>
        <r>
          <rPr>
            <sz val="8"/>
            <color rgb="FF000000"/>
            <rFont val="Tahoma"/>
            <family val="2"/>
            <charset val="1"/>
          </rPr>
          <t xml:space="preserve"> - if 2.00 mc/mq
</t>
        </r>
        <r>
          <rPr>
            <b/>
            <sz val="8"/>
            <color rgb="FF000000"/>
            <rFont val="Tahoma"/>
            <family val="2"/>
            <charset val="1"/>
          </rPr>
          <t xml:space="preserve"> Brep 1 </t>
        </r>
        <r>
          <rPr>
            <sz val="8"/>
            <color rgb="FF000080"/>
            <rFont val="Tahoma"/>
            <family val="2"/>
            <charset val="1"/>
          </rPr>
          <t xml:space="preserve">Seguono quanto previsto dai Piani di zona e loro Varianti
</t>
        </r>
        <r>
          <rPr>
            <b/>
            <sz val="8"/>
            <color rgb="FF000000"/>
            <rFont val="Tahoma"/>
            <family val="2"/>
            <charset val="1"/>
          </rPr>
          <t xml:space="preserve"> Brep 2 </t>
        </r>
        <r>
          <rPr>
            <sz val="8"/>
            <color rgb="FF000080"/>
            <rFont val="Tahoma"/>
            <family val="2"/>
            <charset val="1"/>
          </rPr>
          <t xml:space="preserve">Seguono quanto previsto dai Piani di zona e loro Varianti
</t>
        </r>
        <r>
          <rPr>
            <b/>
            <sz val="8"/>
            <color rgb="FF000000"/>
            <rFont val="Tahoma"/>
            <family val="2"/>
            <charset val="1"/>
          </rPr>
          <t xml:space="preserve"> Bpr1</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0.80 mq/mq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1,60 mq/mq
</t>
        </r>
        <r>
          <rPr>
            <b/>
            <sz val="8"/>
            <color rgb="FF000000"/>
            <rFont val="Tahoma"/>
            <family val="2"/>
            <charset val="1"/>
          </rPr>
          <t xml:space="preserve"> Bpr2 </t>
        </r>
        <r>
          <rPr>
            <sz val="8"/>
            <color rgb="FF000000"/>
            <rFont val="Tahoma"/>
            <family val="2"/>
            <charset val="1"/>
          </rPr>
          <t xml:space="preserve"> - Concessione S.U.E.</t>
        </r>
        <r>
          <rPr>
            <b/>
            <sz val="8"/>
            <color rgb="FF000000"/>
            <rFont val="Tahoma"/>
            <family val="2"/>
            <charset val="1"/>
          </rPr>
          <t xml:space="preserve"> it </t>
        </r>
        <r>
          <rPr>
            <sz val="8"/>
            <color rgb="FF000080"/>
            <rFont val="Tahoma"/>
            <family val="2"/>
            <charset val="1"/>
          </rPr>
          <t>2.00 mc/mq</t>
        </r>
        <r>
          <rPr>
            <sz val="8"/>
            <color rgb="FF000000"/>
            <rFont val="Tahoma"/>
            <family val="2"/>
            <charset val="1"/>
          </rPr>
          <t xml:space="preserve"> -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4.00 mc/mq
</t>
        </r>
        <r>
          <rPr>
            <b/>
            <sz val="8"/>
            <color rgb="FF000000"/>
            <rFont val="Tahoma"/>
            <family val="2"/>
            <charset val="1"/>
          </rPr>
          <t xml:space="preserve"> Bp1- Bp2 </t>
        </r>
        <r>
          <rPr>
            <sz val="8"/>
            <color rgb="FF000000"/>
            <rFont val="Tahoma"/>
            <family val="2"/>
            <charset val="1"/>
          </rPr>
          <t>- Concessione Singola</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 xml:space="preserve">0.60 mq/mq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1.20 mq/mq
</t>
        </r>
        <r>
          <rPr>
            <b/>
            <sz val="8"/>
            <color rgb="FF000000"/>
            <rFont val="Tahoma"/>
            <family val="2"/>
            <charset val="1"/>
          </rPr>
          <t xml:space="preserve"> Bp1A</t>
        </r>
        <r>
          <rPr>
            <sz val="8"/>
            <color rgb="FF000000"/>
            <rFont val="Tahoma"/>
            <family val="2"/>
            <charset val="1"/>
          </rPr>
          <t xml:space="preserve"> -  Concessione Singola</t>
        </r>
        <r>
          <rPr>
            <b/>
            <sz val="8"/>
            <color rgb="FF000000"/>
            <rFont val="Tahoma"/>
            <family val="2"/>
            <charset val="1"/>
          </rPr>
          <t xml:space="preserve"> if </t>
        </r>
        <r>
          <rPr>
            <sz val="8"/>
            <color rgb="FF000080"/>
            <rFont val="Tahoma"/>
            <family val="2"/>
            <charset val="1"/>
          </rPr>
          <t xml:space="preserve">1.40 mq/mq
</t>
        </r>
        <r>
          <rPr>
            <sz val="8"/>
            <color rgb="FF000000"/>
            <rFont val="Tahoma"/>
            <family val="2"/>
            <charset val="1"/>
          </rPr>
          <t xml:space="preserve">
</t>
        </r>
        <r>
          <rPr>
            <b/>
            <sz val="10"/>
            <color rgb="FF000080"/>
            <rFont val="Tahoma"/>
            <family val="2"/>
            <charset val="1"/>
          </rPr>
          <t xml:space="preserve">Categ C 
</t>
        </r>
        <r>
          <rPr>
            <b/>
            <sz val="8"/>
            <color rgb="FF000000"/>
            <rFont val="Tahoma"/>
            <family val="2"/>
            <charset val="1"/>
          </rPr>
          <t xml:space="preserve"> Cr1</t>
        </r>
        <r>
          <rPr>
            <sz val="8"/>
            <color rgb="FF000000"/>
            <rFont val="Tahoma"/>
            <family val="2"/>
            <charset val="1"/>
          </rPr>
          <t xml:space="preserve">   - Concessione S.U.E</t>
        </r>
        <r>
          <rPr>
            <b/>
            <sz val="8"/>
            <color rgb="FF000000"/>
            <rFont val="Tahoma"/>
            <family val="2"/>
            <charset val="1"/>
          </rPr>
          <t>. it</t>
        </r>
        <r>
          <rPr>
            <sz val="8"/>
            <color rgb="FF000000"/>
            <rFont val="Tahoma"/>
            <family val="2"/>
            <charset val="1"/>
          </rPr>
          <t xml:space="preserve"> 0.75 mc/mq - </t>
        </r>
        <r>
          <rPr>
            <b/>
            <sz val="8"/>
            <color rgb="FF000000"/>
            <rFont val="Tahoma"/>
            <family val="2"/>
            <charset val="1"/>
          </rPr>
          <t>if</t>
        </r>
        <r>
          <rPr>
            <sz val="8"/>
            <color rgb="FF000000"/>
            <rFont val="Tahoma"/>
            <family val="2"/>
            <charset val="1"/>
          </rPr>
          <t xml:space="preserve"> 1.50 mc/mq
</t>
        </r>
        <r>
          <rPr>
            <b/>
            <sz val="8"/>
            <color rgb="FF000000"/>
            <rFont val="Tahoma"/>
            <family val="2"/>
            <charset val="1"/>
          </rPr>
          <t xml:space="preserve"> Cr3 </t>
        </r>
        <r>
          <rPr>
            <sz val="8"/>
            <color rgb="FF000000"/>
            <rFont val="Tahoma"/>
            <family val="2"/>
            <charset val="1"/>
          </rPr>
          <t xml:space="preserve">  - Concessione Singola</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sz val="8"/>
            <color rgb="FF000000"/>
            <rFont val="Tahoma"/>
            <family val="2"/>
            <charset val="1"/>
          </rPr>
          <t>-  Concessione S.U.E.</t>
        </r>
        <r>
          <rPr>
            <b/>
            <sz val="8"/>
            <color rgb="FF000000"/>
            <rFont val="Tahoma"/>
            <family val="2"/>
            <charset val="1"/>
          </rPr>
          <t xml:space="preserve"> if</t>
        </r>
        <r>
          <rPr>
            <sz val="8"/>
            <color rgb="FF000000"/>
            <rFont val="Tahoma"/>
            <family val="2"/>
            <charset val="1"/>
          </rPr>
          <t xml:space="preserve"> </t>
        </r>
        <r>
          <rPr>
            <b/>
            <sz val="8"/>
            <color rgb="FF000080"/>
            <rFont val="Tahoma"/>
            <family val="2"/>
            <charset val="1"/>
          </rPr>
          <t xml:space="preserve">0.30 mc/mq
</t>
        </r>
        <r>
          <rPr>
            <b/>
            <sz val="8"/>
            <color rgb="FF000000"/>
            <rFont val="Tahoma"/>
            <family val="2"/>
            <charset val="1"/>
          </rPr>
          <t xml:space="preserve"> Cr4  </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t>
        </r>
        <r>
          <rPr>
            <sz val="8"/>
            <color rgb="FF000000"/>
            <rFont val="Tahoma"/>
            <family val="2"/>
            <charset val="1"/>
          </rPr>
          <t xml:space="preserve"> </t>
        </r>
        <r>
          <rPr>
            <sz val="8"/>
            <color rgb="FF000080"/>
            <rFont val="Tahoma"/>
            <family val="2"/>
            <charset val="1"/>
          </rPr>
          <t xml:space="preserve">2.00 mc/mq
</t>
        </r>
        <r>
          <rPr>
            <b/>
            <sz val="8"/>
            <color rgb="FF000000"/>
            <rFont val="Tahoma"/>
            <family val="2"/>
            <charset val="1"/>
          </rPr>
          <t xml:space="preserve"> Crs2 </t>
        </r>
        <r>
          <rPr>
            <sz val="8"/>
            <color rgb="FF000000"/>
            <rFont val="Tahoma"/>
            <family val="2"/>
            <charset val="1"/>
          </rPr>
          <t>-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1.00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3.00 mc/mq
</t>
        </r>
        <r>
          <rPr>
            <b/>
            <sz val="8"/>
            <color rgb="FF000000"/>
            <rFont val="Tahoma"/>
            <family val="2"/>
            <charset val="1"/>
          </rPr>
          <t xml:space="preserve"> Crs3 </t>
        </r>
        <r>
          <rPr>
            <sz val="8"/>
            <color rgb="FF000000"/>
            <rFont val="Tahoma"/>
            <family val="2"/>
            <charset val="1"/>
          </rPr>
          <t>- Concessione S.U.E.</t>
        </r>
        <r>
          <rPr>
            <b/>
            <sz val="8"/>
            <color rgb="FF000000"/>
            <rFont val="Tahoma"/>
            <family val="2"/>
            <charset val="1"/>
          </rPr>
          <t xml:space="preserve"> it </t>
        </r>
        <r>
          <rPr>
            <sz val="8"/>
            <color rgb="FF000000"/>
            <rFont val="Tahoma"/>
            <family val="2"/>
            <charset val="1"/>
          </rPr>
          <t xml:space="preserve"> </t>
        </r>
        <r>
          <rPr>
            <sz val="8"/>
            <color rgb="FF000080"/>
            <rFont val="Tahoma"/>
            <family val="2"/>
            <charset val="1"/>
          </rPr>
          <t>0.60 mc/mq</t>
        </r>
        <r>
          <rPr>
            <sz val="8"/>
            <color rgb="FF000000"/>
            <rFont val="Tahoma"/>
            <family val="2"/>
            <charset val="1"/>
          </rPr>
          <t xml:space="preserve"> - </t>
        </r>
        <r>
          <rPr>
            <b/>
            <sz val="8"/>
            <color rgb="FF000000"/>
            <rFont val="Tahoma"/>
            <family val="2"/>
            <charset val="1"/>
          </rPr>
          <t xml:space="preserve">if </t>
        </r>
        <r>
          <rPr>
            <sz val="8"/>
            <color rgb="FF000080"/>
            <rFont val="Tahoma"/>
            <family val="2"/>
            <charset val="1"/>
          </rPr>
          <t xml:space="preserve">1.80 mc/mq
</t>
        </r>
        <r>
          <rPr>
            <b/>
            <sz val="8"/>
            <color rgb="FF000000"/>
            <rFont val="Tahoma"/>
            <family val="2"/>
            <charset val="1"/>
          </rPr>
          <t xml:space="preserve"> Crs4</t>
        </r>
        <r>
          <rPr>
            <sz val="8"/>
            <color rgb="FF000000"/>
            <rFont val="Tahoma"/>
            <family val="2"/>
            <charset val="1"/>
          </rPr>
          <t xml:space="preserve"> - Concessione S.U.E.</t>
        </r>
        <r>
          <rPr>
            <b/>
            <sz val="8"/>
            <color rgb="FF000000"/>
            <rFont val="Tahoma"/>
            <family val="2"/>
            <charset val="1"/>
          </rPr>
          <t xml:space="preserve"> it</t>
        </r>
        <r>
          <rPr>
            <sz val="8"/>
            <color rgb="FF000000"/>
            <rFont val="Tahoma"/>
            <family val="2"/>
            <charset val="1"/>
          </rPr>
          <t xml:space="preserve">  </t>
        </r>
        <r>
          <rPr>
            <sz val="8"/>
            <color rgb="FF000080"/>
            <rFont val="Tahoma"/>
            <family val="2"/>
            <charset val="1"/>
          </rPr>
          <t>0.75 mc/mq</t>
        </r>
        <r>
          <rPr>
            <sz val="8"/>
            <color rgb="FF000000"/>
            <rFont val="Tahoma"/>
            <family val="2"/>
            <charset val="1"/>
          </rPr>
          <t xml:space="preserve"> -</t>
        </r>
        <r>
          <rPr>
            <b/>
            <sz val="8"/>
            <color rgb="FF000000"/>
            <rFont val="Tahoma"/>
            <family val="2"/>
            <charset val="1"/>
          </rPr>
          <t xml:space="preserve"> if </t>
        </r>
        <r>
          <rPr>
            <sz val="8"/>
            <color rgb="FF000080"/>
            <rFont val="Tahoma"/>
            <family val="2"/>
            <charset val="1"/>
          </rPr>
          <t xml:space="preserve">2.25 mc/mq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45" authorId="0" shapeId="0" xr:uid="{00000000-0006-0000-0200-000002000000}">
      <text>
        <r>
          <rPr>
            <sz val="10"/>
            <rFont val="Arial"/>
            <charset val="1"/>
          </rPr>
          <t>Numero delle unità immobiliari di cui è composto il fabbricato</t>
        </r>
      </text>
    </comment>
    <comment ref="E45" authorId="0" shapeId="0" xr:uid="{00000000-0006-0000-0200-000003000000}">
      <text>
        <r>
          <rPr>
            <sz val="10"/>
            <rFont val="Arial"/>
            <charset val="1"/>
          </rPr>
          <t xml:space="preserve">valentino:
</t>
        </r>
        <r>
          <rPr>
            <sz val="9"/>
            <color rgb="FF000000"/>
            <rFont val="Tahoma"/>
            <family val="2"/>
            <charset val="1"/>
          </rPr>
          <t>art. 3. Superficie utile abitabile (Su)
1. Per superficie utile abitabile si intende la superficie di pavimento degli alloggi misurata al netto di murature, pilastri,
tramezzi, sguinci, vani di porte e finestre, di eventuali scale interne, di logge di balconi.</t>
        </r>
      </text>
    </comment>
    <comment ref="E56" authorId="0" shapeId="0" xr:uid="{00000000-0006-0000-0200-000004000000}">
      <text>
        <r>
          <rPr>
            <sz val="10"/>
            <rFont val="Arial"/>
            <charset val="1"/>
          </rPr>
          <t xml:space="preserve">valentino:
</t>
        </r>
        <r>
          <rPr>
            <sz val="9"/>
            <color rgb="FF000000"/>
            <rFont val="Tahoma"/>
            <family val="2"/>
            <charset val="1"/>
          </rPr>
          <t xml:space="preserve">art. 2. Superficie complessiva (Sc)
1. La superficie complessiva, alla quale, ai fini della determinazione del costo di costruzione dell'edificio,
si applica il costo unitario a metro quadrato, è costituita dalla somma della superficie utile abitabile di cui
al successivo art. 3 e dal 60% del totale delle superfici non residenziali destinate a servizi ed accessori
(Snr), misurate al netto di murature, pilastri, tramezzi, sguinci e vani di porte e finestre (Sc = Su + 60%
Snr).
2. Le superfici per servizi ed accessori riguardano:
a) cantinole, soffitte, locali motore ascensore, cabine idriche, lavatoi comuni, centrali termiche, ed altri 
locali a stretto servizio delle residenze;
b) autorimesse singole o collettive;
c) androni di ingresso e porticati liberi;
d) logge e balconi.
3. I porticati di cui al punto c) sono esclusi dal computo della superficie complessiva qualora gli strumenti
urbanistici ne prescrivano l'uso pubblico. </t>
        </r>
      </text>
    </comment>
    <comment ref="C66" authorId="0" shapeId="0" xr:uid="{00000000-0006-0000-0200-000001000000}">
      <text>
        <r>
          <rPr>
            <sz val="10"/>
            <rFont val="Arial"/>
            <charset val="1"/>
          </rPr>
          <t xml:space="preserve">valentino:
</t>
        </r>
        <r>
          <rPr>
            <sz val="9"/>
            <color rgb="FF000000"/>
            <rFont val="Tahoma"/>
            <family val="2"/>
            <charset val="1"/>
          </rPr>
          <t>art. 9. Superficie per attività turistiche, commerciali e direzionali (St)
1. Alle parti di edifici residenziali nelle quali siano previsti ambienti per attività turistiche, commerciali e direzionali si applica il costo di costruzione maggiorato ai sensi del precedente art. 8, qualora la superficie netta (Sn) di detti ambienti e dei relativi accessori (Sa), valutati questi ultimi al 60%, non sia superiore al 25% della superficie utile abitabile</t>
        </r>
      </text>
    </comment>
    <comment ref="J66" authorId="0" shapeId="0" xr:uid="{00000000-0006-0000-0200-000005000000}">
      <text>
        <r>
          <rPr>
            <sz val="10"/>
            <rFont val="Arial"/>
            <charset val="1"/>
          </rPr>
          <t xml:space="preserve">valentino:
</t>
        </r>
        <r>
          <rPr>
            <sz val="9"/>
            <color rgb="FF000000"/>
            <rFont val="Tahoma"/>
            <family val="2"/>
            <charset val="1"/>
          </rPr>
          <t xml:space="preserve">art. 7. Incremento relativo a caratteristiche particolari (i3)
1. Per ciascuna delle caratteristiche appresso riportate l'incremento è pari al 10%:
1) più di un ascensore per ogni scala se questa serve meno di sei piani sopraelevati;
2) scala di servizio non prescritta da leggi o regolamenti o imposta da necessità di prevenzione di
infortuni o di incendi;
3) altezza libera netta di piano superiore a m 3,00 o a quella minima prescritta da norme regolamentari.
Per ambienti con altezze diverse si fa riferimento all'altezza media ponderale;
4) piscina coperta o scoperta quando sia a servizio di uno o più edifici comprendenti meno di 15 unità
immobiliari;
5) alloggi di custodia a servizio di uno o più edifici comprendenti meno di 15 unità immobiliari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34" authorId="0" shapeId="0" xr:uid="{00000000-0006-0000-0300-000003000000}">
      <text>
        <r>
          <rPr>
            <sz val="10"/>
            <rFont val="Arial"/>
            <charset val="1"/>
          </rPr>
          <t xml:space="preserve">sammartano:
</t>
        </r>
        <r>
          <rPr>
            <b/>
            <sz val="11"/>
            <color rgb="FF000000"/>
            <rFont val="Tahoma"/>
            <family val="2"/>
            <charset val="1"/>
          </rPr>
          <t xml:space="preserve">PER INSERIRE LA CLASSE DELL'EDIFICIO ... e a seguire la rispettiva 'maggiorazione'
</t>
        </r>
        <r>
          <rPr>
            <sz val="8"/>
            <color rgb="FF000000"/>
            <rFont val="Tahoma"/>
            <family val="2"/>
            <charset val="1"/>
          </rPr>
          <t xml:space="preserve">
</t>
        </r>
        <r>
          <rPr>
            <u/>
            <sz val="9"/>
            <color rgb="FF000000"/>
            <rFont val="Tahoma"/>
            <family val="2"/>
            <charset val="1"/>
          </rPr>
          <t xml:space="preserve">D.M.n. 801 del 10/05/1977 - Determinazione del Costo di Costruzione di nuovi edifici -
</t>
        </r>
        <r>
          <rPr>
            <sz val="8"/>
            <color rgb="FF000000"/>
            <rFont val="Tahoma"/>
            <family val="2"/>
            <charset val="1"/>
          </rPr>
          <t xml:space="preserve">
A seguito della compilazione del mod 801 si otterrà un totale incrementi  (afferenti, singolarmente aciascuno deli art 5, 6 e 7 del presende decreto) che servirà ad indivuduare la classe del fabbricato, nonche la relativa 'maggiorazione' utile ad individuare il costo complessivo di costruzione, come elencati nel successivo art. 8 :
</t>
        </r>
        <r>
          <rPr>
            <b/>
            <u/>
            <sz val="8"/>
            <color rgb="FF000000"/>
            <rFont val="Tahoma"/>
            <family val="2"/>
            <charset val="1"/>
          </rPr>
          <t xml:space="preserve">Art. 8  CLASSI EDIFICI E RELATIVE MAGGIORAZIONI
</t>
        </r>
        <r>
          <rPr>
            <b/>
            <sz val="8"/>
            <color rgb="FF000000"/>
            <rFont val="Tahoma"/>
            <family val="2"/>
            <charset val="1"/>
          </rPr>
          <t xml:space="preserve">classeI         </t>
        </r>
        <r>
          <rPr>
            <sz val="8"/>
            <color rgb="FF000000"/>
            <rFont val="Tahoma"/>
            <family val="2"/>
            <charset val="1"/>
          </rPr>
          <t xml:space="preserve">percentuale incremento fino a 5 inclusanessuna maggiorazione
</t>
        </r>
        <r>
          <rPr>
            <b/>
            <sz val="8"/>
            <color rgb="FF000000"/>
            <rFont val="Tahoma"/>
            <family val="2"/>
            <charset val="1"/>
          </rPr>
          <t xml:space="preserve">classeII       </t>
        </r>
        <r>
          <rPr>
            <sz val="8"/>
            <color rgb="FF000000"/>
            <rFont val="Tahoma"/>
            <family val="2"/>
            <charset val="1"/>
          </rPr>
          <t xml:space="preserve"> percentuale incremento  da 5 a 10 inclusa     : </t>
        </r>
        <r>
          <rPr>
            <b/>
            <sz val="8"/>
            <color rgb="FF000000"/>
            <rFont val="Tahoma"/>
            <family val="2"/>
            <charset val="1"/>
          </rPr>
          <t xml:space="preserve">maggiorazione del 5 %
classe III     </t>
        </r>
        <r>
          <rPr>
            <sz val="8"/>
            <color rgb="FF000000"/>
            <rFont val="Tahoma"/>
            <family val="2"/>
            <charset val="1"/>
          </rPr>
          <t xml:space="preserve">percentuale incremento  da 10 a 15 inclusa   : </t>
        </r>
        <r>
          <rPr>
            <b/>
            <sz val="8"/>
            <color rgb="FF000000"/>
            <rFont val="Tahoma"/>
            <family val="2"/>
            <charset val="1"/>
          </rPr>
          <t xml:space="preserve">maggiorazione del 10%
classe IV      </t>
        </r>
        <r>
          <rPr>
            <sz val="8"/>
            <color rgb="FF000000"/>
            <rFont val="Tahoma"/>
            <family val="2"/>
            <charset val="1"/>
          </rPr>
          <t xml:space="preserve">percentuale incremento  da 15 a 20 inclusa   : </t>
        </r>
        <r>
          <rPr>
            <b/>
            <sz val="8"/>
            <color rgb="FF000000"/>
            <rFont val="Tahoma"/>
            <family val="2"/>
            <charset val="1"/>
          </rPr>
          <t xml:space="preserve">maggiorazione del 15 %
classe V       </t>
        </r>
        <r>
          <rPr>
            <sz val="8"/>
            <color rgb="FF000000"/>
            <rFont val="Tahoma"/>
            <family val="2"/>
            <charset val="1"/>
          </rPr>
          <t xml:space="preserve"> percentuale incremento  da 20 a 25 inclusa   : </t>
        </r>
        <r>
          <rPr>
            <b/>
            <sz val="8"/>
            <color rgb="FF000000"/>
            <rFont val="Tahoma"/>
            <family val="2"/>
            <charset val="1"/>
          </rPr>
          <t xml:space="preserve">maggiorazione del 20%
classe VI     </t>
        </r>
        <r>
          <rPr>
            <sz val="8"/>
            <color rgb="FF000000"/>
            <rFont val="Tahoma"/>
            <family val="2"/>
            <charset val="1"/>
          </rPr>
          <t xml:space="preserve"> percentuale incremento  da 25 a 30 inclusa   : </t>
        </r>
        <r>
          <rPr>
            <b/>
            <sz val="8"/>
            <color rgb="FF000000"/>
            <rFont val="Tahoma"/>
            <family val="2"/>
            <charset val="1"/>
          </rPr>
          <t xml:space="preserve">maggiorazione del 25 %
classe VII   </t>
        </r>
        <r>
          <rPr>
            <sz val="8"/>
            <color rgb="FF000000"/>
            <rFont val="Tahoma"/>
            <family val="2"/>
            <charset val="1"/>
          </rPr>
          <t xml:space="preserve"> percentuale incremento  da 30 a 35 inclusa   : </t>
        </r>
        <r>
          <rPr>
            <b/>
            <sz val="8"/>
            <color rgb="FF000000"/>
            <rFont val="Tahoma"/>
            <family val="2"/>
            <charset val="1"/>
          </rPr>
          <t xml:space="preserve">maggiorazione del 30 %
classe VIII   </t>
        </r>
        <r>
          <rPr>
            <sz val="8"/>
            <color rgb="FF000000"/>
            <rFont val="Tahoma"/>
            <family val="2"/>
            <charset val="1"/>
          </rPr>
          <t xml:space="preserve">percentuale incremento  da 35 a 40 inclusa   : </t>
        </r>
        <r>
          <rPr>
            <b/>
            <sz val="8"/>
            <color rgb="FF000000"/>
            <rFont val="Tahoma"/>
            <family val="2"/>
            <charset val="1"/>
          </rPr>
          <t xml:space="preserve">maggiorazione del 35 %
classe IX      </t>
        </r>
        <r>
          <rPr>
            <sz val="8"/>
            <color rgb="FF000000"/>
            <rFont val="Tahoma"/>
            <family val="2"/>
            <charset val="1"/>
          </rPr>
          <t xml:space="preserve">percentuale incremento  da 40 a 45 inclusa   : </t>
        </r>
        <r>
          <rPr>
            <b/>
            <sz val="8"/>
            <color rgb="FF000000"/>
            <rFont val="Tahoma"/>
            <family val="2"/>
            <charset val="1"/>
          </rPr>
          <t xml:space="preserve">maggiorazione del 40%
classe X        </t>
        </r>
        <r>
          <rPr>
            <sz val="8"/>
            <color rgb="FF000000"/>
            <rFont val="Tahoma"/>
            <family val="2"/>
            <charset val="1"/>
          </rPr>
          <t xml:space="preserve">percentuale incremento  da 45 a 50 inclusa   : </t>
        </r>
        <r>
          <rPr>
            <b/>
            <sz val="8"/>
            <color rgb="FF000000"/>
            <rFont val="Tahoma"/>
            <family val="2"/>
            <charset val="1"/>
          </rPr>
          <t xml:space="preserve">maggiorazione del 45 %
classe XI      </t>
        </r>
        <r>
          <rPr>
            <sz val="8"/>
            <color rgb="FF000000"/>
            <rFont val="Tahoma"/>
            <family val="2"/>
            <charset val="1"/>
          </rPr>
          <t xml:space="preserve">oltre il 50%                                                     : </t>
        </r>
        <r>
          <rPr>
            <b/>
            <sz val="8"/>
            <color rgb="FF000000"/>
            <rFont val="Tahoma"/>
            <family val="2"/>
            <charset val="1"/>
          </rPr>
          <t xml:space="preserve">maggiorazione del 50 %
 </t>
        </r>
      </text>
    </comment>
    <comment ref="C48" authorId="0" shapeId="0" xr:uid="{00000000-0006-0000-0300-000001000000}">
      <text>
        <r>
          <rPr>
            <sz val="10"/>
            <rFont val="Arial"/>
            <charset val="1"/>
          </rPr>
          <t xml:space="preserve">valentino:
</t>
        </r>
        <r>
          <rPr>
            <sz val="9"/>
            <color rgb="FF000000"/>
            <rFont val="Tahoma"/>
            <family val="2"/>
            <charset val="1"/>
          </rPr>
          <t>Allegare al modello di autodeterminazione il computo metico estimativo</t>
        </r>
      </text>
    </comment>
    <comment ref="C51" authorId="0" shapeId="0" xr:uid="{00000000-0006-0000-0300-000002000000}">
      <text>
        <r>
          <rPr>
            <sz val="10"/>
            <rFont val="Arial"/>
            <charset val="1"/>
          </rPr>
          <t xml:space="preserve">valentino:
</t>
        </r>
        <r>
          <rPr>
            <sz val="9"/>
            <color rgb="FF000000"/>
            <rFont val="Tahoma"/>
            <family val="2"/>
            <charset val="1"/>
          </rPr>
          <t>Allegare al modello di autodeterminazione il computo metico estimativo</t>
        </r>
      </text>
    </comment>
    <comment ref="F51" authorId="0" shapeId="0" xr:uid="{00000000-0006-0000-0300-000004000000}">
      <text>
        <r>
          <rPr>
            <sz val="10"/>
            <rFont val="Arial"/>
            <charset val="1"/>
          </rPr>
          <t xml:space="preserve">Art. 7.1.5 del Regolamento Comunale in materia di disciplina del Contributo di Costruzione
</t>
        </r>
        <r>
          <rPr>
            <sz val="9"/>
            <color rgb="FF000000"/>
            <rFont val="Tahoma"/>
            <family val="2"/>
            <charset val="1"/>
          </rPr>
          <t>Nell'ipotesi di interventi per realizzazione di piscine (a carattere privato e pertinenziale) il contributo è calcolato sulla base del C.M.E. per la piscina e del mod. 801/77 per l’edificio di cui la piscina è pertinenza. Verrà calcolato inoltre l’onere di trasformazione del territorio relativamente a tutte le opere di movimentazione del terreno necessarie alla realizzazione della suddetta opera compreso le opere accessorie e di sistemazione ( area verde, solarium, zona ludica e relax, etc), secondo i criteri del successivo art. 8.</t>
        </r>
      </text>
    </comment>
    <comment ref="G59" authorId="0" shapeId="0" xr:uid="{00000000-0006-0000-0300-000005000000}">
      <text>
        <r>
          <rPr>
            <sz val="10"/>
            <rFont val="Arial"/>
            <charset val="1"/>
          </rPr>
          <t xml:space="preserve">valentino:
</t>
        </r>
        <r>
          <rPr>
            <sz val="9"/>
            <color rgb="FF000000"/>
            <rFont val="Tahoma"/>
            <family val="2"/>
            <charset val="1"/>
          </rPr>
          <t>1 per opere in progetto
2 per opere in conservazione
0,5 per recupero ai fini abitativi di locali pertinenziali ai sensi della L.R. 21/98</t>
        </r>
      </text>
    </comment>
    <comment ref="H61" authorId="0" shapeId="0" xr:uid="{00000000-0006-0000-0300-000006000000}">
      <text>
        <r>
          <rPr>
            <sz val="10"/>
            <rFont val="Arial"/>
            <charset val="1"/>
          </rPr>
          <t>Allegare e stampare il modello corrispondente</t>
        </r>
      </text>
    </comment>
  </commentList>
</comments>
</file>

<file path=xl/sharedStrings.xml><?xml version="1.0" encoding="utf-8"?>
<sst xmlns="http://schemas.openxmlformats.org/spreadsheetml/2006/main" count="826" uniqueCount="383">
  <si>
    <t>INTERVENTI DI NATURA RESIDENZIALE</t>
  </si>
  <si>
    <t>PROSEGUI--&gt;</t>
  </si>
  <si>
    <r>
      <rPr>
        <b/>
        <sz val="11"/>
        <rFont val="Arial"/>
        <family val="2"/>
        <charset val="1"/>
      </rPr>
      <t xml:space="preserve">Tariffe per la determinazione degli oneri di urbanizzazione primaria e secondaria
</t>
    </r>
    <r>
      <rPr>
        <sz val="10"/>
        <rFont val="Arial"/>
        <family val="2"/>
        <charset val="1"/>
      </rPr>
      <t>(D.G.C. N. 410 del 30/10/2017)</t>
    </r>
  </si>
  <si>
    <t>(CENTRO STORICO DI MONCALIERI E REVIGLIASCO)</t>
  </si>
  <si>
    <t>ZONA di P.R.G.C.  AR1</t>
  </si>
  <si>
    <t>Tabella</t>
  </si>
  <si>
    <t>Natura Intervento : Rc Ric con cambio uso e Ristr A -B con Mutamento Destinazione d'uso</t>
  </si>
  <si>
    <t>INSERIRE TIPOLOGIA intevento in funzione della zona di PRGC e del If o It</t>
  </si>
  <si>
    <t>importi unitari urbanizzazione</t>
  </si>
  <si>
    <t>coeff caratt</t>
  </si>
  <si>
    <t>param zona</t>
  </si>
  <si>
    <t>Totale €/mc</t>
  </si>
  <si>
    <t>cubatura intervento</t>
  </si>
  <si>
    <t>importo OO.UU</t>
  </si>
  <si>
    <t xml:space="preserve">in Zona PRGC AR1 (centro storico Moncalieri e Revigliasco ) Rc Ric con cambio d'suo, RistrA e B - Drs Mutam destinazione d'uso </t>
  </si>
  <si>
    <t>Urb I - €/mc</t>
  </si>
  <si>
    <t>*</t>
  </si>
  <si>
    <t>=</t>
  </si>
  <si>
    <t>mc.</t>
  </si>
  <si>
    <t>Nc. Ristr. Ampl. in zona di PRGC di Completamento con if  = &lt; 1 o &gt; 2 ed interventi su edif. Rurali che non rientrano nei casi di esonero art.17 TUE</t>
  </si>
  <si>
    <t>Urb II - €/mc</t>
  </si>
  <si>
    <t xml:space="preserve">Nc. Ristr. Ampl. in zona di PRGC di Completamento con if  &gt;1 o = &lt; 2 oppure Ristr. con carico urb e/o cambio dest.d'uso esterni centro storico </t>
  </si>
  <si>
    <t>Nc. Ristr. Amp. in zona di PRGC di Espansione con it = &lt; 1 o &gt; 1,5</t>
  </si>
  <si>
    <t>ZONA DI COMPLETAMENTO</t>
  </si>
  <si>
    <t>ZONA P.R.G.C.</t>
  </si>
  <si>
    <r>
      <rPr>
        <b/>
        <sz val="12"/>
        <rFont val="Comic Sans MS"/>
        <family val="4"/>
        <charset val="1"/>
      </rPr>
      <t xml:space="preserve"> I</t>
    </r>
    <r>
      <rPr>
        <b/>
        <sz val="8"/>
        <rFont val="Comic Sans MS"/>
        <family val="4"/>
        <charset val="1"/>
      </rPr>
      <t>ndice</t>
    </r>
    <r>
      <rPr>
        <b/>
        <sz val="12"/>
        <rFont val="Comic Sans MS"/>
        <family val="4"/>
        <charset val="1"/>
      </rPr>
      <t xml:space="preserve"> T</t>
    </r>
    <r>
      <rPr>
        <b/>
        <sz val="8"/>
        <rFont val="Comic Sans MS"/>
        <family val="4"/>
        <charset val="1"/>
      </rPr>
      <t>erritoriale</t>
    </r>
  </si>
  <si>
    <t>Nc. Ristr. Ampl. in zona di PRGC di Espansione con it &gt;1 o = &lt;1,5</t>
  </si>
  <si>
    <r>
      <rPr>
        <i/>
        <sz val="8"/>
        <rFont val="Arial"/>
        <family val="2"/>
        <charset val="1"/>
      </rPr>
      <t xml:space="preserve">se </t>
    </r>
    <r>
      <rPr>
        <b/>
        <i/>
        <sz val="8"/>
        <rFont val="Arial"/>
        <family val="2"/>
        <charset val="1"/>
      </rPr>
      <t>I</t>
    </r>
    <r>
      <rPr>
        <i/>
        <sz val="8"/>
        <rFont val="Arial"/>
        <family val="2"/>
        <charset val="1"/>
      </rPr>
      <t xml:space="preserve">ndice </t>
    </r>
    <r>
      <rPr>
        <b/>
        <i/>
        <sz val="8"/>
        <rFont val="Arial"/>
        <family val="2"/>
        <charset val="1"/>
      </rPr>
      <t>F</t>
    </r>
    <r>
      <rPr>
        <i/>
        <sz val="8"/>
        <rFont val="Arial"/>
        <family val="2"/>
        <charset val="1"/>
      </rPr>
      <t>ondiario ' = &lt; 1 o &gt; 2</t>
    </r>
  </si>
  <si>
    <t>mc</t>
  </si>
  <si>
    <r>
      <rPr>
        <i/>
        <sz val="8"/>
        <rFont val="Arial"/>
        <family val="2"/>
        <charset val="1"/>
      </rPr>
      <t xml:space="preserve">se </t>
    </r>
    <r>
      <rPr>
        <b/>
        <i/>
        <sz val="8"/>
        <rFont val="Arial"/>
        <family val="2"/>
        <charset val="1"/>
      </rPr>
      <t>I</t>
    </r>
    <r>
      <rPr>
        <i/>
        <sz val="8"/>
        <rFont val="Arial"/>
        <family val="2"/>
        <charset val="1"/>
      </rPr>
      <t xml:space="preserve">ndice </t>
    </r>
    <r>
      <rPr>
        <b/>
        <i/>
        <sz val="8"/>
        <rFont val="Arial"/>
        <family val="2"/>
        <charset val="1"/>
      </rPr>
      <t>F</t>
    </r>
    <r>
      <rPr>
        <i/>
        <sz val="8"/>
        <rFont val="Arial"/>
        <family val="2"/>
        <charset val="1"/>
      </rPr>
      <t>ondiario ' &gt;  1 o =&lt; 2 Ristrutturazione con carico urb e/o cambio uso esterne centro storico</t>
    </r>
  </si>
  <si>
    <t>Tabella per applicazione riduzione</t>
  </si>
  <si>
    <t xml:space="preserve">SCEGLIERE OPZIONE  in funzione dell' It  della zona di PRGC interessata dall'intervento </t>
  </si>
  <si>
    <t>se Indice Territoriale it = &lt; 1 o &gt; 1,5</t>
  </si>
  <si>
    <t>se Indice Territoriale it  &gt; 1 o = &lt; 1,5</t>
  </si>
  <si>
    <t>Riduzione non applicabile</t>
  </si>
  <si>
    <t>ZONA DI ESPANSIONE</t>
  </si>
  <si>
    <r>
      <rPr>
        <sz val="9"/>
        <rFont val="Arial"/>
        <family val="2"/>
        <charset val="1"/>
      </rPr>
      <t xml:space="preserve">se  </t>
    </r>
    <r>
      <rPr>
        <b/>
        <sz val="9"/>
        <rFont val="Arial"/>
        <family val="2"/>
        <charset val="1"/>
      </rPr>
      <t>I</t>
    </r>
    <r>
      <rPr>
        <sz val="9"/>
        <rFont val="Arial"/>
        <family val="2"/>
        <charset val="1"/>
      </rPr>
      <t>ndice</t>
    </r>
    <r>
      <rPr>
        <b/>
        <sz val="9"/>
        <rFont val="Arial"/>
        <family val="2"/>
        <charset val="1"/>
      </rPr>
      <t xml:space="preserve"> T</t>
    </r>
    <r>
      <rPr>
        <sz val="9"/>
        <rFont val="Arial"/>
        <family val="2"/>
        <charset val="1"/>
      </rPr>
      <t>erritoriale</t>
    </r>
    <r>
      <rPr>
        <b/>
        <sz val="9"/>
        <rFont val="Arial"/>
        <family val="2"/>
        <charset val="1"/>
      </rPr>
      <t xml:space="preserve"> </t>
    </r>
    <r>
      <rPr>
        <sz val="9"/>
        <rFont val="Arial"/>
        <family val="2"/>
        <charset val="1"/>
      </rPr>
      <t xml:space="preserve"> ' = &lt; 1 o &gt; 1,5</t>
    </r>
  </si>
  <si>
    <t>Tabella Si/No</t>
  </si>
  <si>
    <t>Inserire Si/No</t>
  </si>
  <si>
    <t>Si</t>
  </si>
  <si>
    <t>No</t>
  </si>
  <si>
    <r>
      <rPr>
        <sz val="9"/>
        <rFont val="Arial"/>
        <family val="2"/>
        <charset val="1"/>
      </rPr>
      <t xml:space="preserve">se </t>
    </r>
    <r>
      <rPr>
        <b/>
        <sz val="9"/>
        <rFont val="Arial"/>
        <family val="2"/>
        <charset val="1"/>
      </rPr>
      <t xml:space="preserve"> I</t>
    </r>
    <r>
      <rPr>
        <sz val="9"/>
        <rFont val="Arial"/>
        <family val="2"/>
        <charset val="1"/>
      </rPr>
      <t xml:space="preserve">ndice </t>
    </r>
    <r>
      <rPr>
        <b/>
        <sz val="9"/>
        <rFont val="Arial"/>
        <family val="2"/>
        <charset val="1"/>
      </rPr>
      <t>T</t>
    </r>
    <r>
      <rPr>
        <sz val="9"/>
        <rFont val="Arial"/>
        <family val="2"/>
        <charset val="1"/>
      </rPr>
      <t>erritoriale ' &gt; 1 o  =&lt; 1,5</t>
    </r>
  </si>
  <si>
    <t>Tabella per IF IT</t>
  </si>
  <si>
    <t>IF</t>
  </si>
  <si>
    <t>IT</t>
  </si>
  <si>
    <r>
      <rPr>
        <b/>
        <u/>
        <sz val="9"/>
        <rFont val="Comic Sans MS"/>
        <family val="4"/>
        <charset val="1"/>
      </rPr>
      <t xml:space="preserve">ZONA DI COMPLETAMENTO ED ESPANSIONE
</t>
    </r>
    <r>
      <rPr>
        <sz val="9"/>
        <rFont val="Comic Sans MS"/>
        <family val="4"/>
        <charset val="1"/>
      </rPr>
      <t xml:space="preserve">Applicazione riduzione
</t>
    </r>
  </si>
  <si>
    <t>Tabella MC/MQ</t>
  </si>
  <si>
    <t>Inserire MC / MQ</t>
  </si>
  <si>
    <t xml:space="preserve">Applicazione del punto 2 delle Norme Generali - delib. 193 del 22/07/1977 - </t>
  </si>
  <si>
    <t>MC/MQ</t>
  </si>
  <si>
    <r>
      <rPr>
        <sz val="8"/>
        <rFont val="Arial"/>
        <family val="2"/>
        <charset val="1"/>
      </rPr>
      <t xml:space="preserve">Per interventi caratterizzati da modesta entità o da frammentarietà come ad esempio gli </t>
    </r>
    <r>
      <rPr>
        <b/>
        <sz val="8"/>
        <rFont val="Arial"/>
        <family val="2"/>
        <charset val="1"/>
      </rPr>
      <t>ampliamenti, le ristrutturazioni che non comportanto carico aggiuntivo di popolazione</t>
    </r>
    <r>
      <rPr>
        <sz val="8"/>
        <rFont val="Arial"/>
        <family val="2"/>
        <charset val="1"/>
      </rPr>
      <t>, oltrechè gli interventi singoli in zone già dotate in tutto o in parte di urbani</t>
    </r>
  </si>
  <si>
    <t>MQ/MQ</t>
  </si>
  <si>
    <r>
      <rPr>
        <sz val="9"/>
        <rFont val="Arial"/>
        <family val="2"/>
        <charset val="1"/>
      </rPr>
      <t xml:space="preserve">se </t>
    </r>
    <r>
      <rPr>
        <b/>
        <sz val="9"/>
        <rFont val="Arial"/>
        <family val="2"/>
        <charset val="1"/>
      </rPr>
      <t>I</t>
    </r>
    <r>
      <rPr>
        <sz val="9"/>
        <rFont val="Arial"/>
        <family val="2"/>
        <charset val="1"/>
      </rPr>
      <t xml:space="preserve">ndice </t>
    </r>
    <r>
      <rPr>
        <b/>
        <sz val="9"/>
        <rFont val="Arial"/>
        <family val="2"/>
        <charset val="1"/>
      </rPr>
      <t>T</t>
    </r>
    <r>
      <rPr>
        <sz val="9"/>
        <rFont val="Arial"/>
        <family val="2"/>
        <charset val="1"/>
      </rPr>
      <t>erritoriale ' ≤ 1 o &gt; 1,5</t>
    </r>
  </si>
  <si>
    <t>Riduz</t>
  </si>
  <si>
    <t>importo unitario ridotto</t>
  </si>
  <si>
    <t>€/mc</t>
  </si>
  <si>
    <t>se Indice Territoriale ' &gt;1  o ≤ 1,5</t>
  </si>
  <si>
    <t>Oneri urbanizzazione primaria</t>
  </si>
  <si>
    <t>Oneri urbanizzazione secondaria</t>
  </si>
  <si>
    <t>TOTALE ONERI URBANIZZAZIONE I E II</t>
  </si>
  <si>
    <t>Area inserimento dati</t>
  </si>
  <si>
    <t>Pratica N. :</t>
  </si>
  <si>
    <t>Anno (4 posizioni) :</t>
  </si>
  <si>
    <t>PRATICA N. :</t>
  </si>
  <si>
    <t>Intestatario :</t>
  </si>
  <si>
    <t>Oggetto :</t>
  </si>
  <si>
    <t xml:space="preserve"> </t>
  </si>
  <si>
    <t>Zona PRGC :</t>
  </si>
  <si>
    <t>IF o IT</t>
  </si>
  <si>
    <t>Dati tecnici per nuova costruzione o ampliamento</t>
  </si>
  <si>
    <t>Tipologia :</t>
  </si>
  <si>
    <t>Urb I - mc :</t>
  </si>
  <si>
    <t>Inserire valore volume vuoto per pieno</t>
  </si>
  <si>
    <t>Urb II- mc :</t>
  </si>
  <si>
    <t>Dati tecnici per ristrutturazione e/o ampliamenti di modesta entità</t>
  </si>
  <si>
    <t xml:space="preserve">Applicazione del punto 2 delle Norme Generali - delib. 193 del 22/07/1977 -  </t>
  </si>
  <si>
    <r>
      <rPr>
        <sz val="11"/>
        <rFont val="Arial"/>
        <family val="2"/>
        <charset val="1"/>
      </rPr>
      <t xml:space="preserve">Per interventi caratterizzati da modesta entità o da frammentarietà come ad esempio gli </t>
    </r>
    <r>
      <rPr>
        <b/>
        <sz val="11"/>
        <rFont val="Arial"/>
        <family val="2"/>
        <charset val="1"/>
      </rPr>
      <t>ampliamenti, le ristrutturazioni che non comportanto carico aggiuntivo di popolazione</t>
    </r>
    <r>
      <rPr>
        <sz val="11"/>
        <rFont val="Arial"/>
        <family val="2"/>
        <charset val="1"/>
      </rPr>
      <t>, oltrechè gli interventi singoli in zone già dotate in tutto o in parte di urbani</t>
    </r>
  </si>
  <si>
    <t>Applicare riduzione :</t>
  </si>
  <si>
    <r>
      <rPr>
        <b/>
        <sz val="12"/>
        <rFont val="Arial"/>
        <family val="2"/>
        <charset val="1"/>
      </rPr>
      <t xml:space="preserve">MODELLO 801/77
</t>
    </r>
    <r>
      <rPr>
        <sz val="12"/>
        <rFont val="Arial"/>
        <family val="2"/>
        <charset val="1"/>
      </rPr>
      <t>Decreto Ministeriale Lavori pubblici del 10 maggio 1977 n. 801</t>
    </r>
  </si>
  <si>
    <t>Tabella 1 - Incremento per superficie utile abitabile (art. 5)</t>
  </si>
  <si>
    <t>classi di superf. (mq)</t>
  </si>
  <si>
    <t>alloggi (n)</t>
  </si>
  <si>
    <t>Sup. utile abit. (mq)</t>
  </si>
  <si>
    <t>rapporto rispetto al totale Su</t>
  </si>
  <si>
    <t>incremento (art. 5)</t>
  </si>
  <si>
    <t>% increm. per classi di superf.</t>
  </si>
  <si>
    <t>(1)</t>
  </si>
  <si>
    <t>(2)</t>
  </si>
  <si>
    <t>(3)</t>
  </si>
  <si>
    <t>(4) = (3)/Su</t>
  </si>
  <si>
    <t>(5)</t>
  </si>
  <si>
    <t>(6)=(4)x(5)</t>
  </si>
  <si>
    <t>Minimo</t>
  </si>
  <si>
    <t>Massimo</t>
  </si>
  <si>
    <t>Errore</t>
  </si>
  <si>
    <t>&lt;95</t>
  </si>
  <si>
    <t>◄ ◄ ◄</t>
  </si>
  <si>
    <t>N. di caratterist.</t>
  </si>
  <si>
    <t>ipotesi che ricorre</t>
  </si>
  <si>
    <t>% incremento</t>
  </si>
  <si>
    <t>&gt;  95--110</t>
  </si>
  <si>
    <t>Inserire N. cara</t>
  </si>
  <si>
    <t>&gt;110--130</t>
  </si>
  <si>
    <t>&gt;130--160</t>
  </si>
  <si>
    <t>&gt;160</t>
  </si>
  <si>
    <t>Sup</t>
  </si>
  <si>
    <t>somma (I1)</t>
  </si>
  <si>
    <t>Tabella 2 - Superfici per servizi e accessori relativi alla parte res. (art. 2)</t>
  </si>
  <si>
    <t>Dati da inserire per tabella 2
Superfici per servizi accessori</t>
  </si>
  <si>
    <t>DESTINAZIONI</t>
  </si>
  <si>
    <t>Superifcie netta di servizi e accessori (mq)</t>
  </si>
  <si>
    <t>Tabella 3 - Incremento per servizi ed accessori relativi alla parte residenziale (art. 6)</t>
  </si>
  <si>
    <t>(7)</t>
  </si>
  <si>
    <t>(8)</t>
  </si>
  <si>
    <t>Cantinole, soffitte, locali motore ascensore, cabine idriche, lavatoi comuni, centrali termiche, ed altri locali a stretto servizio delle residenze</t>
  </si>
  <si>
    <t>◄ ◄ ◄ ◄</t>
  </si>
  <si>
    <t>Intervalli di variabilità del rapporto percentuale Snr/Sux100</t>
  </si>
  <si>
    <t>Autorimesse
O singole    O collettive</t>
  </si>
  <si>
    <t>(9)</t>
  </si>
  <si>
    <t>(10)</t>
  </si>
  <si>
    <t>(11)</t>
  </si>
  <si>
    <t>androni d'ingresso e porticati liberi</t>
  </si>
  <si>
    <t>&lt; 50</t>
  </si>
  <si>
    <t>logge e balconi</t>
  </si>
  <si>
    <t>&gt;50--75</t>
  </si>
  <si>
    <t>Snr</t>
  </si>
  <si>
    <t>Snr/Sux100=</t>
  </si>
  <si>
    <t>&gt;75--100</t>
  </si>
  <si>
    <t>&gt;100</t>
  </si>
  <si>
    <t>(I2)</t>
  </si>
  <si>
    <t>se viverso da 0 vuol dire che c'almeno un errore</t>
  </si>
  <si>
    <t>SUPERFICI PER ATTIVITÀ TURISTICHE E COMMERCIALI E DIREZIONALE E RELATIVI ACCESSORI (art.9)</t>
  </si>
  <si>
    <t>Tabella 4 - Incremento per particolari caratteristiche (art. 7)</t>
  </si>
  <si>
    <t>sigla</t>
  </si>
  <si>
    <t>denominazione</t>
  </si>
  <si>
    <t>Incremento per superficie</t>
  </si>
  <si>
    <t>(20)</t>
  </si>
  <si>
    <t>(21)</t>
  </si>
  <si>
    <t>(22)</t>
  </si>
  <si>
    <t>(12)</t>
  </si>
  <si>
    <t>(14)</t>
  </si>
  <si>
    <t>Tabella tipo costruzione</t>
  </si>
  <si>
    <t>Sn (art.9)</t>
  </si>
  <si>
    <t>Sup. netta</t>
  </si>
  <si>
    <t>Legenda</t>
  </si>
  <si>
    <t>Inserire tipologia  intervento     
(nuova costruzione/Ampliamento)</t>
  </si>
  <si>
    <t>Sa (art.9)</t>
  </si>
  <si>
    <t>Sup. netta accessori</t>
  </si>
  <si>
    <t>Nuova Costruzione (automatico)</t>
  </si>
  <si>
    <t>60% Sa</t>
  </si>
  <si>
    <t>Sup. ragguagliata</t>
  </si>
  <si>
    <t>Ampliamento (manuale)</t>
  </si>
  <si>
    <t>4 = 1+3</t>
  </si>
  <si>
    <t>St (art.2)</t>
  </si>
  <si>
    <t>Sup. complessiva</t>
  </si>
  <si>
    <t>(I3)</t>
  </si>
  <si>
    <t>SE(SOMMA(D69:D70)&gt;0;SE(SOMMA(E69:E70)=0;"";"Imputare valore  Automatico o Manuale, non tutti e due");"")</t>
  </si>
  <si>
    <t>SUPERFICI RESIDENZIALI E RELATIVI SERVIZI ED ACCESSORI</t>
  </si>
  <si>
    <t>SE(SOMMA(D69:D70)&gt;0;SE(SOMMA(E69:E70)=0;"";1);"")</t>
  </si>
  <si>
    <t>Incremento per superficie utile abitabile</t>
  </si>
  <si>
    <t>superficie (mq)</t>
  </si>
  <si>
    <t>Automatico</t>
  </si>
  <si>
    <t>Manuale</t>
  </si>
  <si>
    <t>(17)</t>
  </si>
  <si>
    <t>(18)</t>
  </si>
  <si>
    <t>(19)</t>
  </si>
  <si>
    <t>Su (art.3)</t>
  </si>
  <si>
    <t>Sup. utile abitabile</t>
  </si>
  <si>
    <t>Snr (art.2)</t>
  </si>
  <si>
    <t>Sup. netta non resid.</t>
  </si>
  <si>
    <t>60% Snr</t>
  </si>
  <si>
    <t>▲
▲
▲
▲
▲</t>
  </si>
  <si>
    <t>Sc (art.2)</t>
  </si>
  <si>
    <t>classe edificio</t>
  </si>
  <si>
    <t>maggiorazione</t>
  </si>
  <si>
    <t>totale incrementi I = I1 + I2 + I3</t>
  </si>
  <si>
    <t>(15)</t>
  </si>
  <si>
    <t>(16)</t>
  </si>
  <si>
    <t>Regolamento Comunale in materia di disciplina del Contributo di Costruzione</t>
  </si>
  <si>
    <r>
      <rPr>
        <b/>
        <sz val="14"/>
        <rFont val="Arial"/>
        <family val="2"/>
        <charset val="1"/>
      </rPr>
      <t xml:space="preserve">Compilare e stampare i fogli: 
</t>
    </r>
    <r>
      <rPr>
        <sz val="14"/>
        <rFont val="Arial"/>
        <family val="2"/>
        <charset val="1"/>
      </rPr>
      <t xml:space="preserve">                           Compilare e stampare i fogli: 
                           compilare per primo
                           da allegare
</t>
    </r>
    <r>
      <rPr>
        <sz val="14"/>
        <color rgb="FFFFFF00"/>
        <rFont val="Arial"/>
        <family val="2"/>
        <charset val="1"/>
      </rPr>
      <t xml:space="preserve">(nei casi di nuova costruzione ed ampliamento) </t>
    </r>
    <r>
      <rPr>
        <sz val="14"/>
        <rFont val="Arial"/>
        <family val="2"/>
        <charset val="1"/>
      </rPr>
      <t>modello 801-77</t>
    </r>
  </si>
  <si>
    <t>CITTÀ DI MONCALIERI</t>
  </si>
  <si>
    <t xml:space="preserve">Servizio Edilizia Privata </t>
  </si>
  <si>
    <t>MODELLO DI AUTODERMINAZIONE DEL CONTRIBUTO COSTRUZIONE (art.16 TUE)</t>
  </si>
  <si>
    <t>RESIDENZA</t>
  </si>
  <si>
    <t>Pratica n.</t>
  </si>
  <si>
    <t>Intestatario</t>
  </si>
  <si>
    <r>
      <rPr>
        <b/>
        <sz val="13"/>
        <rFont val="Arial"/>
        <family val="2"/>
        <charset val="1"/>
      </rPr>
      <t xml:space="preserve">Allegare:
</t>
    </r>
    <r>
      <rPr>
        <sz val="13"/>
        <color rgb="FFFFFF00"/>
        <rFont val="Arial"/>
        <family val="2"/>
        <charset val="1"/>
      </rPr>
      <t xml:space="preserve">(nei casi di nuova costruzione ed ampliamento) </t>
    </r>
    <r>
      <rPr>
        <sz val="13"/>
        <rFont val="Arial"/>
        <family val="2"/>
        <charset val="1"/>
      </rPr>
      <t xml:space="preserve">-  Schemi di calcolo esplicativi scritto-grafici relativi alle superfici utilizzate per la compilazione del Modello 801 e del volume vuoto per pieno; 
</t>
    </r>
    <r>
      <rPr>
        <sz val="13"/>
        <color rgb="FFFFFF00"/>
        <rFont val="Arial"/>
        <family val="2"/>
        <charset val="1"/>
      </rPr>
      <t>(nei casi di ristutturazione, piscina)</t>
    </r>
    <r>
      <rPr>
        <sz val="13"/>
        <rFont val="Arial"/>
        <family val="2"/>
        <charset val="1"/>
      </rPr>
      <t xml:space="preserve"> - Computo metrico dell'intervento edilizio come previsto dall’art. 2.4 del Regolamento Comunale in materia di disciplina del Contributo di Costruzione; </t>
    </r>
  </si>
  <si>
    <r>
      <rPr>
        <b/>
        <u/>
        <sz val="10"/>
        <rFont val="Arial"/>
        <family val="2"/>
        <charset val="1"/>
      </rPr>
      <t xml:space="preserve">Oneri di urbanizzazione I  (a) </t>
    </r>
    <r>
      <rPr>
        <sz val="8"/>
        <rFont val="Arial"/>
        <family val="2"/>
        <charset val="1"/>
      </rPr>
      <t>(vediallegato/i)</t>
    </r>
  </si>
  <si>
    <r>
      <rPr>
        <b/>
        <u/>
        <sz val="10"/>
        <rFont val="Arial"/>
        <family val="2"/>
        <charset val="1"/>
      </rPr>
      <t xml:space="preserve">Oneri di urbanizzazione II (a) </t>
    </r>
    <r>
      <rPr>
        <sz val="8"/>
        <rFont val="Arial"/>
        <family val="2"/>
        <charset val="1"/>
      </rPr>
      <t>(vediallegato/i)</t>
    </r>
  </si>
  <si>
    <r>
      <rPr>
        <b/>
        <u/>
        <sz val="10"/>
        <rFont val="Arial"/>
        <family val="2"/>
        <charset val="1"/>
      </rPr>
      <t xml:space="preserve">Oneri totali di urbanizzazione I e II (a) </t>
    </r>
    <r>
      <rPr>
        <sz val="8"/>
        <rFont val="Arial"/>
        <family val="2"/>
        <charset val="1"/>
      </rPr>
      <t>(vediallegato/i)</t>
    </r>
  </si>
  <si>
    <t>Calcolo del Contributo commisurato al Costo di Costruzione</t>
  </si>
  <si>
    <t xml:space="preserve"> (residenziale nuovo intervento o ampliamento)</t>
  </si>
  <si>
    <r>
      <rPr>
        <b/>
        <sz val="13"/>
        <rFont val="Arial"/>
        <family val="2"/>
        <charset val="1"/>
      </rPr>
      <t xml:space="preserve">Modalità di versamento:
</t>
    </r>
    <r>
      <rPr>
        <sz val="13"/>
        <rFont val="Arial"/>
        <family val="2"/>
        <charset val="1"/>
      </rPr>
      <t xml:space="preserve">- avviso di pagamento PagoPa
- presso la Tesoreria Comunale - Unicredit Banca, agenzia di Moncalieri – P.za Vittorio Emanuele II n. 5;
- sul C/C postale n. 30999106 intestato a “Comune di Moncalieri”;
- sul C/C bancario codice IBAN IT81H0200820097000001828028 intestato a “Comune di Moncalieri”;
</t>
    </r>
    <r>
      <rPr>
        <b/>
        <sz val="13"/>
        <rFont val="Arial"/>
        <family val="2"/>
        <charset val="1"/>
      </rPr>
      <t xml:space="preserve">
Causale:
</t>
    </r>
    <r>
      <rPr>
        <sz val="13"/>
        <rFont val="Arial"/>
        <family val="2"/>
        <charset val="1"/>
      </rPr>
      <t>V1 - Dati della pratica o in alternativa intestatario della pratica e l’indirizzo dell’intervento</t>
    </r>
  </si>
  <si>
    <t>Superficie utile abitabile (s.u.a.) ……………………………….mq</t>
  </si>
  <si>
    <t xml:space="preserve">Rcella D67 modello </t>
  </si>
  <si>
    <t xml:space="preserve">Superficie non residenziale (s.n.r.) </t>
  </si>
  <si>
    <t>……mq</t>
  </si>
  <si>
    <r>
      <rPr>
        <sz val="8"/>
        <rFont val="Arial"/>
        <family val="2"/>
        <charset val="1"/>
      </rPr>
      <t xml:space="preserve">* 60% = </t>
    </r>
    <r>
      <rPr>
        <sz val="9"/>
        <rFont val="Arial"/>
        <family val="2"/>
        <charset val="1"/>
      </rPr>
      <t>mq</t>
    </r>
  </si>
  <si>
    <t>D68</t>
  </si>
  <si>
    <t>Superficie complessiva (s.u.a + 60%s.n.r.)  ………………… = mq</t>
  </si>
  <si>
    <t>Costo unitario di costruzione :</t>
  </si>
  <si>
    <t xml:space="preserve">  Euro/mq</t>
  </si>
  <si>
    <t>Edificio di classe…</t>
  </si>
  <si>
    <t>J77/78</t>
  </si>
  <si>
    <t>I</t>
  </si>
  <si>
    <t>II</t>
  </si>
  <si>
    <t>III</t>
  </si>
  <si>
    <t>Costo unitario maggiorato</t>
  </si>
  <si>
    <t>IV</t>
  </si>
  <si>
    <t>V</t>
  </si>
  <si>
    <t>Costo complessivo :</t>
  </si>
  <si>
    <t>VI</t>
  </si>
  <si>
    <t>Superf complessiva   mq</t>
  </si>
  <si>
    <t>* Euro/mq</t>
  </si>
  <si>
    <t xml:space="preserve"> =</t>
  </si>
  <si>
    <t>G31</t>
  </si>
  <si>
    <t>VII</t>
  </si>
  <si>
    <t>VIII</t>
  </si>
  <si>
    <t xml:space="preserve">Determinazione del CONTRIBUTO sul Costo di Costruzione </t>
  </si>
  <si>
    <t>IX</t>
  </si>
  <si>
    <t>X</t>
  </si>
  <si>
    <r>
      <rPr>
        <sz val="10"/>
        <rFont val="Arial"/>
        <family val="2"/>
        <charset val="1"/>
      </rPr>
      <t>► Nuovo intervento o ampliamento</t>
    </r>
    <r>
      <rPr>
        <i/>
        <sz val="9"/>
        <rFont val="Arial"/>
        <family val="2"/>
        <charset val="1"/>
      </rPr>
      <t xml:space="preserve"> (vedi sopra)</t>
    </r>
  </si>
  <si>
    <t>XI</t>
  </si>
  <si>
    <t>aliquota</t>
  </si>
  <si>
    <t xml:space="preserve"> Euro</t>
  </si>
  <si>
    <t xml:space="preserve"> = </t>
  </si>
  <si>
    <t>► Ristrutturazione e/o Ampliamenti &lt; 20% esistente</t>
  </si>
  <si>
    <t>CME</t>
  </si>
  <si>
    <t>Input</t>
  </si>
  <si>
    <t>► Realizzazione di piscina residenziale (a carattere privato e pertinenziale)</t>
  </si>
  <si>
    <t>► Veranda apribile a libro, conforme alle norme del PRGC vigente</t>
  </si>
  <si>
    <t>sviluppo 
lineare</t>
  </si>
  <si>
    <t>* Euro/ml</t>
  </si>
  <si>
    <r>
      <rPr>
        <b/>
        <u/>
        <sz val="10"/>
        <rFont val="Arial"/>
        <family val="2"/>
        <charset val="1"/>
      </rPr>
      <t>Totale Contributo sul Costo di Costruzione (b)</t>
    </r>
    <r>
      <rPr>
        <sz val="10"/>
        <rFont val="Arial"/>
        <family val="2"/>
        <charset val="1"/>
      </rPr>
      <t xml:space="preserve">………... </t>
    </r>
  </si>
  <si>
    <r>
      <rPr>
        <b/>
        <sz val="10"/>
        <rFont val="Arial"/>
        <family val="2"/>
        <charset val="1"/>
      </rPr>
      <t xml:space="preserve">   </t>
    </r>
    <r>
      <rPr>
        <b/>
        <u/>
        <sz val="10"/>
        <rFont val="Arial"/>
        <family val="2"/>
        <charset val="1"/>
      </rPr>
      <t>TOTALE CONTRIBUTO COSTRUZIONE</t>
    </r>
    <r>
      <rPr>
        <b/>
        <sz val="10"/>
        <rFont val="Comic Sans MS"/>
        <family val="4"/>
        <charset val="1"/>
      </rPr>
      <t xml:space="preserve">:    </t>
    </r>
  </si>
  <si>
    <t>a  +  b    x</t>
  </si>
  <si>
    <t>1</t>
  </si>
  <si>
    <r>
      <rPr>
        <b/>
        <u/>
        <sz val="11"/>
        <rFont val="Arial"/>
        <family val="2"/>
        <charset val="1"/>
      </rPr>
      <t>Oneri di urbanizzazione indotta</t>
    </r>
    <r>
      <rPr>
        <b/>
        <sz val="11"/>
        <rFont val="Arial"/>
        <family val="2"/>
        <charset val="1"/>
      </rPr>
      <t xml:space="preserve">  </t>
    </r>
    <r>
      <rPr>
        <sz val="11"/>
        <rFont val="Arial"/>
        <family val="2"/>
        <charset val="1"/>
      </rPr>
      <t xml:space="preserve">               </t>
    </r>
    <r>
      <rPr>
        <u/>
        <sz val="11"/>
        <rFont val="Arial"/>
        <family val="2"/>
        <charset val="1"/>
      </rPr>
      <t>ambito</t>
    </r>
  </si>
  <si>
    <t>………..</t>
  </si>
  <si>
    <t>Moncalieri ……………………</t>
  </si>
  <si>
    <t>Firma………………………………………….</t>
  </si>
  <si>
    <r>
      <rPr>
        <b/>
        <sz val="10"/>
        <rFont val="Arial"/>
        <family val="2"/>
        <charset val="1"/>
      </rPr>
      <t>Note:</t>
    </r>
    <r>
      <rPr>
        <sz val="10"/>
        <rFont val="Arial"/>
        <family val="2"/>
        <charset val="1"/>
      </rPr>
      <t xml:space="preserve"> </t>
    </r>
  </si>
  <si>
    <t xml:space="preserve">Classi edifici </t>
  </si>
  <si>
    <t>Maggiorazioni</t>
  </si>
  <si>
    <t>classi</t>
  </si>
  <si>
    <t>aliquote base</t>
  </si>
  <si>
    <t xml:space="preserve">nessuna </t>
  </si>
  <si>
    <t>I - V</t>
  </si>
  <si>
    <t>A1</t>
  </si>
  <si>
    <t>VI - VIII</t>
  </si>
  <si>
    <t>A2</t>
  </si>
  <si>
    <t>IX - X</t>
  </si>
  <si>
    <t>A3</t>
  </si>
  <si>
    <t xml:space="preserve">XI </t>
  </si>
  <si>
    <t>A4</t>
  </si>
  <si>
    <t>uni -bifamigliare</t>
  </si>
  <si>
    <t>entro perimetro</t>
  </si>
  <si>
    <r>
      <rPr>
        <b/>
        <sz val="10"/>
        <rFont val="Arial"/>
        <family val="2"/>
        <charset val="1"/>
      </rPr>
      <t>if</t>
    </r>
    <r>
      <rPr>
        <sz val="10"/>
        <rFont val="Arial"/>
        <family val="2"/>
        <charset val="1"/>
      </rPr>
      <t xml:space="preserve">&lt;1mc/mq o </t>
    </r>
    <r>
      <rPr>
        <b/>
        <sz val="10"/>
        <rFont val="Arial"/>
        <family val="2"/>
        <charset val="1"/>
      </rPr>
      <t>if</t>
    </r>
    <r>
      <rPr>
        <sz val="10"/>
        <rFont val="Arial"/>
        <family val="2"/>
        <charset val="1"/>
      </rPr>
      <t xml:space="preserve"> &gt;2 mc/mq</t>
    </r>
  </si>
  <si>
    <r>
      <rPr>
        <sz val="10"/>
        <rFont val="Arial"/>
        <charset val="1"/>
      </rPr>
      <t xml:space="preserve">1mc/mq &lt; = </t>
    </r>
    <r>
      <rPr>
        <b/>
        <sz val="10"/>
        <rFont val="Arial"/>
        <family val="2"/>
        <charset val="1"/>
      </rPr>
      <t xml:space="preserve"> if </t>
    </r>
    <r>
      <rPr>
        <sz val="10"/>
        <rFont val="Arial"/>
        <family val="2"/>
        <charset val="1"/>
      </rPr>
      <t>&lt; =2 mc/mq</t>
    </r>
  </si>
  <si>
    <t>fuori perimetro</t>
  </si>
  <si>
    <t>Valori</t>
  </si>
  <si>
    <t>condominiale</t>
  </si>
  <si>
    <r>
      <rPr>
        <b/>
        <sz val="14"/>
        <rFont val="Verdana"/>
        <family val="1"/>
        <charset val="1"/>
      </rPr>
      <t xml:space="preserve">TABELLA PARAMETRI URBANISTICI
</t>
    </r>
    <r>
      <rPr>
        <sz val="11"/>
        <rFont val="Verdana"/>
        <family val="1"/>
        <charset val="1"/>
      </rPr>
      <t xml:space="preserve">- Indici di densità fondiaria e densità territoriale -
</t>
    </r>
    <r>
      <rPr>
        <sz val="10"/>
        <rFont val="Verdana"/>
        <family val="1"/>
        <charset val="1"/>
      </rPr>
      <t>(art.20 Norme Tecniche di Attuazione P.R.G.C.)</t>
    </r>
  </si>
  <si>
    <t>INDICI</t>
  </si>
  <si>
    <t xml:space="preserve"> CONCESSIONE SINGOLA</t>
  </si>
  <si>
    <t>CONCESSIONE S.U.E.</t>
  </si>
  <si>
    <t>Indice territoriale (It)</t>
  </si>
  <si>
    <t>Indice fondiario (If)</t>
  </si>
  <si>
    <r>
      <rPr>
        <sz val="8"/>
        <rFont val="Verdana"/>
        <family val="2"/>
        <charset val="1"/>
      </rPr>
      <t xml:space="preserve">Categoria </t>
    </r>
    <r>
      <rPr>
        <b/>
        <sz val="12"/>
        <rFont val="Verdana"/>
        <family val="2"/>
        <charset val="1"/>
      </rPr>
      <t>A</t>
    </r>
  </si>
  <si>
    <t>Ar1</t>
  </si>
  <si>
    <t>E' ammessa la conservaz. della volumetria esistente.</t>
  </si>
  <si>
    <t xml:space="preserve"> - </t>
  </si>
  <si>
    <t xml:space="preserve">Ar2 </t>
  </si>
  <si>
    <r>
      <rPr>
        <sz val="9"/>
        <rFont val="Verdana"/>
        <family val="2"/>
        <charset val="1"/>
      </rPr>
      <t>0,30</t>
    </r>
    <r>
      <rPr>
        <sz val="8"/>
        <rFont val="Verdana"/>
        <family val="2"/>
        <charset val="1"/>
      </rPr>
      <t xml:space="preserve"> mq/mq</t>
    </r>
  </si>
  <si>
    <t xml:space="preserve">Ar3/1 </t>
  </si>
  <si>
    <t xml:space="preserve">Ar3/2 </t>
  </si>
  <si>
    <t>Ar3/3</t>
  </si>
  <si>
    <t>AV</t>
  </si>
  <si>
    <t>Avc</t>
  </si>
  <si>
    <r>
      <rPr>
        <sz val="8"/>
        <rFont val="Verdana"/>
        <family val="2"/>
        <charset val="1"/>
      </rPr>
      <t>Categoria</t>
    </r>
    <r>
      <rPr>
        <sz val="9"/>
        <rFont val="Verdana"/>
        <family val="2"/>
        <charset val="1"/>
      </rPr>
      <t xml:space="preserve"> </t>
    </r>
    <r>
      <rPr>
        <sz val="12"/>
        <rFont val="Verdana"/>
        <family val="2"/>
        <charset val="1"/>
      </rPr>
      <t xml:space="preserve">  </t>
    </r>
    <r>
      <rPr>
        <b/>
        <sz val="12"/>
        <rFont val="Verdana"/>
        <family val="2"/>
        <charset val="1"/>
      </rPr>
      <t>B</t>
    </r>
  </si>
  <si>
    <t>Br1                               (art. 13 punto f L.U.R.)</t>
  </si>
  <si>
    <r>
      <rPr>
        <sz val="9"/>
        <rFont val="Verdana"/>
        <family val="2"/>
        <charset val="1"/>
      </rPr>
      <t xml:space="preserve">4,5 </t>
    </r>
    <r>
      <rPr>
        <sz val="8"/>
        <rFont val="Verdana"/>
        <family val="2"/>
        <charset val="1"/>
      </rPr>
      <t>mc/mq</t>
    </r>
  </si>
  <si>
    <r>
      <rPr>
        <sz val="9"/>
        <rFont val="Verdana"/>
        <family val="2"/>
        <charset val="1"/>
      </rPr>
      <t xml:space="preserve">6 </t>
    </r>
    <r>
      <rPr>
        <sz val="8"/>
        <rFont val="Verdana"/>
        <family val="2"/>
        <charset val="1"/>
      </rPr>
      <t>mc/mq</t>
    </r>
  </si>
  <si>
    <t>Br2                                              (art. 13 punto f L.U.R.)</t>
  </si>
  <si>
    <r>
      <rPr>
        <sz val="9"/>
        <rFont val="Verdana"/>
        <family val="2"/>
        <charset val="1"/>
      </rPr>
      <t xml:space="preserve">3 </t>
    </r>
    <r>
      <rPr>
        <sz val="8"/>
        <rFont val="Verdana"/>
        <family val="2"/>
        <charset val="1"/>
      </rPr>
      <t>mc/mq</t>
    </r>
  </si>
  <si>
    <r>
      <rPr>
        <sz val="9"/>
        <rFont val="Verdana"/>
        <family val="2"/>
        <charset val="1"/>
      </rPr>
      <t xml:space="preserve">4 </t>
    </r>
    <r>
      <rPr>
        <sz val="8"/>
        <rFont val="Verdana"/>
        <family val="2"/>
        <charset val="1"/>
      </rPr>
      <t>mc/mq</t>
    </r>
  </si>
  <si>
    <t>Br3                              (art. 13 punto f L.U.R.)</t>
  </si>
  <si>
    <r>
      <rPr>
        <sz val="9"/>
        <rFont val="Verdana"/>
        <family val="2"/>
        <charset val="1"/>
      </rPr>
      <t xml:space="preserve">2 </t>
    </r>
    <r>
      <rPr>
        <sz val="8"/>
        <rFont val="Verdana"/>
        <family val="2"/>
        <charset val="1"/>
      </rPr>
      <t>mc/mq</t>
    </r>
  </si>
  <si>
    <t>Br4                                           (art. 13 punto f L.U.R.)</t>
  </si>
  <si>
    <r>
      <rPr>
        <sz val="9"/>
        <rFont val="Verdana"/>
        <family val="2"/>
        <charset val="1"/>
      </rPr>
      <t xml:space="preserve">1,5 </t>
    </r>
    <r>
      <rPr>
        <sz val="8"/>
        <rFont val="Verdana"/>
        <family val="2"/>
        <charset val="1"/>
      </rPr>
      <t>mc/mq</t>
    </r>
  </si>
  <si>
    <t>Br5</t>
  </si>
  <si>
    <r>
      <rPr>
        <sz val="9"/>
        <rFont val="Verdana"/>
        <family val="2"/>
        <charset val="1"/>
      </rPr>
      <t xml:space="preserve">1 </t>
    </r>
    <r>
      <rPr>
        <sz val="8"/>
        <rFont val="Verdana"/>
        <family val="2"/>
        <charset val="1"/>
      </rPr>
      <t>mc/mq</t>
    </r>
  </si>
  <si>
    <t>Brep1</t>
  </si>
  <si>
    <t>Seguono quanto previsto nei Piani di Zona e loro Varianti</t>
  </si>
  <si>
    <t>Brep2</t>
  </si>
  <si>
    <t>Bpr1                                       (art. 13 punto f L.U.R.)</t>
  </si>
  <si>
    <r>
      <rPr>
        <sz val="9"/>
        <rFont val="Verdana"/>
        <family val="2"/>
        <charset val="1"/>
      </rPr>
      <t xml:space="preserve">0,80 </t>
    </r>
    <r>
      <rPr>
        <sz val="8"/>
        <rFont val="Verdana"/>
        <family val="2"/>
        <charset val="1"/>
      </rPr>
      <t>mq/mq</t>
    </r>
  </si>
  <si>
    <r>
      <rPr>
        <sz val="9"/>
        <rFont val="Verdana"/>
        <family val="2"/>
        <charset val="1"/>
      </rPr>
      <t xml:space="preserve">1,60 </t>
    </r>
    <r>
      <rPr>
        <sz val="8"/>
        <rFont val="Verdana"/>
        <family val="2"/>
        <charset val="1"/>
      </rPr>
      <t>mq/mq</t>
    </r>
  </si>
  <si>
    <t>Bpr2                                         (art. 13 punto f L.U.R.)</t>
  </si>
  <si>
    <r>
      <rPr>
        <sz val="9"/>
        <rFont val="Verdana"/>
        <family val="2"/>
        <charset val="1"/>
      </rPr>
      <t xml:space="preserve">2,00 </t>
    </r>
    <r>
      <rPr>
        <sz val="8"/>
        <rFont val="Verdana"/>
        <family val="2"/>
        <charset val="1"/>
      </rPr>
      <t>mc/mq</t>
    </r>
  </si>
  <si>
    <r>
      <rPr>
        <sz val="9"/>
        <rFont val="Verdana"/>
        <family val="2"/>
        <charset val="1"/>
      </rPr>
      <t xml:space="preserve">4,00 </t>
    </r>
    <r>
      <rPr>
        <sz val="8"/>
        <rFont val="Verdana"/>
        <family val="2"/>
        <charset val="1"/>
      </rPr>
      <t>mc/mq</t>
    </r>
  </si>
  <si>
    <t>Bp1                                           (art. 13 punto f L.U.R.)</t>
  </si>
  <si>
    <r>
      <rPr>
        <sz val="9"/>
        <rFont val="Verdana"/>
        <family val="2"/>
        <charset val="1"/>
      </rPr>
      <t xml:space="preserve">0,60 </t>
    </r>
    <r>
      <rPr>
        <sz val="8"/>
        <rFont val="Verdana"/>
        <family val="2"/>
        <charset val="1"/>
      </rPr>
      <t>mq/mq</t>
    </r>
  </si>
  <si>
    <r>
      <rPr>
        <sz val="9"/>
        <rFont val="Verdana"/>
        <family val="2"/>
        <charset val="1"/>
      </rPr>
      <t xml:space="preserve">1,20 </t>
    </r>
    <r>
      <rPr>
        <sz val="8"/>
        <rFont val="Verdana"/>
        <family val="2"/>
        <charset val="1"/>
      </rPr>
      <t>mq/mq</t>
    </r>
  </si>
  <si>
    <t>Bp2</t>
  </si>
  <si>
    <t>Bp1A                                     (art. 13 punto f L.U.R.)</t>
  </si>
  <si>
    <r>
      <rPr>
        <sz val="9"/>
        <rFont val="Verdana"/>
        <family val="2"/>
        <charset val="1"/>
      </rPr>
      <t xml:space="preserve">1,40 </t>
    </r>
    <r>
      <rPr>
        <sz val="8"/>
        <rFont val="Verdana"/>
        <family val="2"/>
        <charset val="1"/>
      </rPr>
      <t>mq/mq</t>
    </r>
  </si>
  <si>
    <r>
      <rPr>
        <sz val="8"/>
        <rFont val="Verdana"/>
        <family val="2"/>
        <charset val="1"/>
      </rPr>
      <t xml:space="preserve">  Categoria</t>
    </r>
    <r>
      <rPr>
        <sz val="9"/>
        <rFont val="Verdana"/>
        <family val="2"/>
        <charset val="1"/>
      </rPr>
      <t xml:space="preserve"> </t>
    </r>
    <r>
      <rPr>
        <b/>
        <sz val="12"/>
        <rFont val="Verdana"/>
        <family val="2"/>
        <charset val="1"/>
      </rPr>
      <t xml:space="preserve">C </t>
    </r>
    <r>
      <rPr>
        <sz val="8"/>
        <rFont val="Verdana"/>
        <family val="2"/>
        <charset val="1"/>
      </rPr>
      <t>Categoria</t>
    </r>
    <r>
      <rPr>
        <b/>
        <sz val="12"/>
        <rFont val="Verdana"/>
        <family val="2"/>
        <charset val="1"/>
      </rPr>
      <t xml:space="preserve"> C</t>
    </r>
    <r>
      <rPr>
        <sz val="16"/>
        <rFont val="Verdana"/>
        <family val="2"/>
        <charset val="1"/>
      </rPr>
      <t xml:space="preserve"> </t>
    </r>
  </si>
  <si>
    <t>Cr1                                     (art. 13 punto f L.U.R.)</t>
  </si>
  <si>
    <r>
      <rPr>
        <sz val="9"/>
        <rFont val="Verdana"/>
        <family val="2"/>
        <charset val="1"/>
      </rPr>
      <t>0,75</t>
    </r>
    <r>
      <rPr>
        <sz val="8"/>
        <rFont val="Verdana"/>
        <family val="2"/>
        <charset val="1"/>
      </rPr>
      <t xml:space="preserve"> mc/mq</t>
    </r>
  </si>
  <si>
    <t>Cr2                           (art. 13 punto g L.U.R.)</t>
  </si>
  <si>
    <r>
      <rPr>
        <sz val="9"/>
        <rFont val="Verdana"/>
        <family val="2"/>
        <charset val="1"/>
      </rPr>
      <t xml:space="preserve">0,60 </t>
    </r>
    <r>
      <rPr>
        <sz val="8"/>
        <rFont val="Verdana"/>
        <family val="2"/>
        <charset val="1"/>
      </rPr>
      <t>mc/mq</t>
    </r>
  </si>
  <si>
    <t>Cr3                            (art. 13 punto f L.U.R.)</t>
  </si>
  <si>
    <r>
      <rPr>
        <sz val="9"/>
        <rFont val="Verdana"/>
        <family val="2"/>
        <charset val="1"/>
      </rPr>
      <t xml:space="preserve">0,30 </t>
    </r>
    <r>
      <rPr>
        <sz val="8"/>
        <rFont val="Verdana"/>
        <family val="2"/>
        <charset val="1"/>
      </rPr>
      <t>mc/mq</t>
    </r>
  </si>
  <si>
    <t>Cr4                                       (art. 13 punto f L.U.R.)</t>
  </si>
  <si>
    <r>
      <rPr>
        <sz val="9"/>
        <rFont val="Verdana"/>
        <family val="2"/>
        <charset val="1"/>
      </rPr>
      <t xml:space="preserve">0,75 </t>
    </r>
    <r>
      <rPr>
        <sz val="8"/>
        <rFont val="Verdana"/>
        <family val="2"/>
        <charset val="1"/>
      </rPr>
      <t>mc/mq</t>
    </r>
  </si>
  <si>
    <t>Cr5                                           (art. 13 punto g L.U.R.)</t>
  </si>
  <si>
    <r>
      <rPr>
        <sz val="9"/>
        <rFont val="Verdana"/>
        <family val="2"/>
        <charset val="1"/>
      </rPr>
      <t xml:space="preserve">0,40 </t>
    </r>
    <r>
      <rPr>
        <sz val="8"/>
        <rFont val="Verdana"/>
        <family val="2"/>
        <charset val="1"/>
      </rPr>
      <t>mc/mq</t>
    </r>
  </si>
  <si>
    <r>
      <rPr>
        <sz val="9"/>
        <rFont val="Verdana"/>
        <family val="2"/>
        <charset val="1"/>
      </rPr>
      <t xml:space="preserve">1,20 </t>
    </r>
    <r>
      <rPr>
        <sz val="8"/>
        <rFont val="Verdana"/>
        <family val="2"/>
        <charset val="1"/>
      </rPr>
      <t>mc/mq</t>
    </r>
  </si>
  <si>
    <t>Crs1                                      (art. 13 punto g L.U.R.)</t>
  </si>
  <si>
    <r>
      <rPr>
        <sz val="9"/>
        <rFont val="Verdana"/>
        <family val="2"/>
        <charset val="1"/>
      </rPr>
      <t xml:space="preserve">1,00 </t>
    </r>
    <r>
      <rPr>
        <sz val="8"/>
        <rFont val="Verdana"/>
        <family val="2"/>
        <charset val="1"/>
      </rPr>
      <t>mc/mq</t>
    </r>
  </si>
  <si>
    <t>Crs2                                  (art. 13 punto f L.U.R.)</t>
  </si>
  <si>
    <r>
      <rPr>
        <sz val="9"/>
        <rFont val="Verdana"/>
        <family val="2"/>
        <charset val="1"/>
      </rPr>
      <t xml:space="preserve">3,00 </t>
    </r>
    <r>
      <rPr>
        <sz val="8"/>
        <rFont val="Verdana"/>
        <family val="2"/>
        <charset val="1"/>
      </rPr>
      <t>mc/mq</t>
    </r>
  </si>
  <si>
    <t xml:space="preserve">Crs3                                     (art. 13 punto f L.U.R.)         </t>
  </si>
  <si>
    <r>
      <rPr>
        <sz val="9"/>
        <rFont val="Verdana"/>
        <family val="2"/>
        <charset val="1"/>
      </rPr>
      <t>0,60</t>
    </r>
    <r>
      <rPr>
        <sz val="8"/>
        <rFont val="Verdana"/>
        <family val="2"/>
        <charset val="1"/>
      </rPr>
      <t xml:space="preserve"> mc/mq</t>
    </r>
  </si>
  <si>
    <r>
      <rPr>
        <sz val="9"/>
        <rFont val="Verdana"/>
        <family val="2"/>
        <charset val="1"/>
      </rPr>
      <t xml:space="preserve">1,80 </t>
    </r>
    <r>
      <rPr>
        <sz val="8"/>
        <rFont val="Verdana"/>
        <family val="2"/>
        <charset val="1"/>
      </rPr>
      <t>mc/mq</t>
    </r>
  </si>
  <si>
    <t>Crs4                                        (art. 13 punto f L.U.R.)</t>
  </si>
  <si>
    <r>
      <rPr>
        <sz val="9"/>
        <rFont val="Verdana"/>
        <family val="2"/>
        <charset val="1"/>
      </rPr>
      <t xml:space="preserve">2,25 </t>
    </r>
    <r>
      <rPr>
        <sz val="8"/>
        <rFont val="Verdana"/>
        <family val="2"/>
        <charset val="1"/>
      </rPr>
      <t>mc/mq</t>
    </r>
  </si>
  <si>
    <t>Crc                                         (art. 13 punto e L.U.R.)</t>
  </si>
  <si>
    <r>
      <rPr>
        <sz val="9"/>
        <rFont val="Verdana"/>
        <family val="2"/>
        <charset val="1"/>
      </rPr>
      <t xml:space="preserve">0,90 </t>
    </r>
    <r>
      <rPr>
        <sz val="8"/>
        <rFont val="Verdana"/>
        <family val="2"/>
        <charset val="1"/>
      </rPr>
      <t>mc/mq</t>
    </r>
  </si>
  <si>
    <t>Cp1                                    (art. 13 punto f L.U.R.)</t>
  </si>
  <si>
    <r>
      <rPr>
        <sz val="9"/>
        <rFont val="Verdana"/>
        <family val="2"/>
        <charset val="1"/>
      </rPr>
      <t xml:space="preserve">1,00 </t>
    </r>
    <r>
      <rPr>
        <sz val="8"/>
        <rFont val="Verdana"/>
        <family val="2"/>
        <charset val="1"/>
      </rPr>
      <t>mq/mq</t>
    </r>
  </si>
  <si>
    <t>(per eventuali edifici residenz. esistenti)</t>
  </si>
  <si>
    <t>Cp1*                                     (art. 13 punto f L.U.R.)</t>
  </si>
  <si>
    <r>
      <rPr>
        <sz val="8"/>
        <rFont val="Verdana"/>
        <family val="2"/>
        <charset val="1"/>
      </rPr>
      <t xml:space="preserve"> Categoria</t>
    </r>
    <r>
      <rPr>
        <sz val="10"/>
        <rFont val="Verdana"/>
        <family val="2"/>
        <charset val="1"/>
      </rPr>
      <t xml:space="preserve"> </t>
    </r>
    <r>
      <rPr>
        <b/>
        <sz val="12"/>
        <rFont val="Verdana"/>
        <family val="2"/>
        <charset val="1"/>
      </rPr>
      <t>D</t>
    </r>
  </si>
  <si>
    <t>D1A                                      (art. 13 punto g L.U.R.)</t>
  </si>
  <si>
    <t>Aree speciali di trasformazione</t>
  </si>
  <si>
    <t>Tr                                           (art. 13 punto e L.U.R.)</t>
  </si>
  <si>
    <r>
      <rPr>
        <sz val="9"/>
        <rFont val="Verdana"/>
        <family val="2"/>
        <charset val="1"/>
      </rPr>
      <t xml:space="preserve">0,50 </t>
    </r>
    <r>
      <rPr>
        <sz val="8"/>
        <rFont val="Verdana"/>
        <family val="2"/>
        <charset val="1"/>
      </rPr>
      <t>mq/mq</t>
    </r>
  </si>
  <si>
    <r>
      <rPr>
        <sz val="9"/>
        <rFont val="Verdana"/>
        <family val="2"/>
        <charset val="1"/>
      </rPr>
      <t xml:space="preserve">2,50 </t>
    </r>
    <r>
      <rPr>
        <sz val="8"/>
        <rFont val="Verdana"/>
        <family val="2"/>
        <charset val="1"/>
      </rPr>
      <t>mq/mq</t>
    </r>
  </si>
  <si>
    <t>(per gli usi ammessi)</t>
  </si>
  <si>
    <t>Tr*                                             (art. 13 punto f L.U.R.)</t>
  </si>
  <si>
    <t>TE1                                      (art. 13 punto f L.U.R.)</t>
  </si>
  <si>
    <t>TE1*                                      (art. 13 punto f L.U.R.)</t>
  </si>
  <si>
    <t>TE2                                 (art. 13 punto f L.U.R.)</t>
  </si>
  <si>
    <r>
      <rPr>
        <sz val="9"/>
        <rFont val="Verdana"/>
        <family val="2"/>
        <charset val="1"/>
      </rPr>
      <t xml:space="preserve">1,50 </t>
    </r>
    <r>
      <rPr>
        <sz val="8"/>
        <rFont val="Verdana"/>
        <family val="2"/>
        <charset val="1"/>
      </rPr>
      <t>mq/mq</t>
    </r>
  </si>
  <si>
    <t>TE3                                            (art. 13 punto f L.U.R.)</t>
  </si>
  <si>
    <t>TE4                                        (art. 13 punto f L.U.R.)</t>
  </si>
  <si>
    <r>
      <rPr>
        <sz val="9"/>
        <rFont val="Verdana"/>
        <family val="2"/>
        <charset val="1"/>
      </rPr>
      <t xml:space="preserve">0,30 </t>
    </r>
    <r>
      <rPr>
        <sz val="8"/>
        <rFont val="Verdana"/>
        <family val="2"/>
        <charset val="1"/>
      </rPr>
      <t>mq/mq</t>
    </r>
  </si>
  <si>
    <t>TE5                                                 (art. 13 punto f L.U.R.)</t>
  </si>
  <si>
    <t>TE6                                               (art. 13 punto f L.U.R.)</t>
  </si>
  <si>
    <r>
      <rPr>
        <sz val="9"/>
        <rFont val="Verdana"/>
        <family val="2"/>
        <charset val="1"/>
      </rPr>
      <t xml:space="preserve">0,40 </t>
    </r>
    <r>
      <rPr>
        <sz val="8"/>
        <rFont val="Verdana"/>
        <family val="2"/>
        <charset val="1"/>
      </rPr>
      <t>mq/mq</t>
    </r>
  </si>
  <si>
    <r>
      <rPr>
        <sz val="9"/>
        <rFont val="Verdana"/>
        <family val="2"/>
        <charset val="1"/>
      </rPr>
      <t xml:space="preserve">0,70 </t>
    </r>
    <r>
      <rPr>
        <sz val="8"/>
        <rFont val="Verdana"/>
        <family val="2"/>
        <charset val="1"/>
      </rPr>
      <t>mq/mq</t>
    </r>
  </si>
  <si>
    <t>TCR1A                             (art. 13 punti e-g L.U.R.)</t>
  </si>
  <si>
    <r>
      <rPr>
        <sz val="9"/>
        <rFont val="Verdana"/>
        <family val="2"/>
        <charset val="1"/>
      </rPr>
      <t xml:space="preserve">1,50 </t>
    </r>
    <r>
      <rPr>
        <sz val="8"/>
        <rFont val="Verdana"/>
        <family val="2"/>
        <charset val="1"/>
      </rPr>
      <t>mc/mq</t>
    </r>
  </si>
  <si>
    <t>(per edifici esistenti interv. di mo, ms)</t>
  </si>
  <si>
    <t>TCR1B                                        (art. 13 punti e L.U.R.)</t>
  </si>
  <si>
    <t>TCRA                                    (art. 13 punti e-g L.U.R.)</t>
  </si>
  <si>
    <r>
      <rPr>
        <sz val="9"/>
        <rFont val="Verdana"/>
        <family val="2"/>
        <charset val="1"/>
      </rPr>
      <t xml:space="preserve">3,50 </t>
    </r>
    <r>
      <rPr>
        <sz val="8"/>
        <rFont val="Verdana"/>
        <family val="2"/>
        <charset val="1"/>
      </rPr>
      <t>mc/mq</t>
    </r>
  </si>
  <si>
    <t>TCRB                                    (art. 13 punto f L.U.R.)</t>
  </si>
  <si>
    <r>
      <rPr>
        <sz val="9"/>
        <rFont val="Verdana"/>
        <family val="2"/>
        <charset val="1"/>
      </rPr>
      <t xml:space="preserve">5,00 </t>
    </r>
    <r>
      <rPr>
        <sz val="8"/>
        <rFont val="Verdana"/>
        <family val="2"/>
        <charset val="1"/>
      </rPr>
      <t>mc/mq</t>
    </r>
  </si>
  <si>
    <t>TCR2</t>
  </si>
  <si>
    <t>TCR3                                      (art. 13 punto e L.U.R.)</t>
  </si>
  <si>
    <t>(per gli usi previsti)</t>
  </si>
  <si>
    <r>
      <rPr>
        <sz val="8"/>
        <rFont val="Verdana"/>
        <family val="2"/>
        <charset val="1"/>
      </rPr>
      <t>Categoria</t>
    </r>
    <r>
      <rPr>
        <sz val="12"/>
        <rFont val="Verdana"/>
        <family val="2"/>
        <charset val="1"/>
      </rPr>
      <t xml:space="preserve"> </t>
    </r>
    <r>
      <rPr>
        <b/>
        <sz val="12"/>
        <rFont val="Verdana"/>
        <family val="2"/>
        <charset val="1"/>
      </rPr>
      <t>E</t>
    </r>
  </si>
  <si>
    <t>Ee                                    - terreni a colture protette in serre fisse</t>
  </si>
  <si>
    <r>
      <rPr>
        <sz val="9"/>
        <rFont val="Verdana"/>
        <family val="2"/>
        <charset val="1"/>
      </rPr>
      <t xml:space="preserve">0,06 </t>
    </r>
    <r>
      <rPr>
        <sz val="8"/>
        <rFont val="Verdana"/>
        <family val="2"/>
        <charset val="1"/>
      </rPr>
      <t>mc/mq</t>
    </r>
  </si>
  <si>
    <t>- terreni a colture orticole o floricole specializzate</t>
  </si>
  <si>
    <r>
      <rPr>
        <sz val="9"/>
        <rFont val="Verdana"/>
        <family val="2"/>
        <charset val="1"/>
      </rPr>
      <t xml:space="preserve">0,05 </t>
    </r>
    <r>
      <rPr>
        <sz val="8"/>
        <rFont val="Verdana"/>
        <family val="2"/>
        <charset val="1"/>
      </rPr>
      <t>mc/mq</t>
    </r>
  </si>
  <si>
    <t>- terreni a colture legnose specializzate</t>
  </si>
  <si>
    <r>
      <rPr>
        <sz val="9"/>
        <rFont val="Verdana"/>
        <family val="2"/>
        <charset val="1"/>
      </rPr>
      <t xml:space="preserve">0,03 </t>
    </r>
    <r>
      <rPr>
        <sz val="8"/>
        <rFont val="Verdana"/>
        <family val="2"/>
        <charset val="1"/>
      </rPr>
      <t>mc/mq</t>
    </r>
  </si>
  <si>
    <t>- terreni a seminativo ed a prato</t>
  </si>
  <si>
    <r>
      <rPr>
        <sz val="9"/>
        <rFont val="Verdana"/>
        <family val="2"/>
        <charset val="1"/>
      </rPr>
      <t xml:space="preserve">0,02 </t>
    </r>
    <r>
      <rPr>
        <sz val="8"/>
        <rFont val="Verdana"/>
        <family val="2"/>
        <charset val="1"/>
      </rPr>
      <t>mc/mq</t>
    </r>
  </si>
  <si>
    <t>- terreni a bosco ed a coltivazione industriale del legno</t>
  </si>
  <si>
    <r>
      <rPr>
        <sz val="9"/>
        <rFont val="Verdana"/>
        <family val="2"/>
        <charset val="1"/>
      </rPr>
      <t xml:space="preserve">0,01 </t>
    </r>
    <r>
      <rPr>
        <sz val="8"/>
        <rFont val="Verdana"/>
        <family val="2"/>
        <charset val="1"/>
      </rPr>
      <t>mc/mq</t>
    </r>
  </si>
  <si>
    <t>- terreni a pascolo e a prato pascolo di azienda silvo pastorale</t>
  </si>
  <si>
    <t>Ep</t>
  </si>
  <si>
    <t>Indice fondiario di copertura (Icf)</t>
  </si>
  <si>
    <t>Es                                                           (art. 13 punto f L.U.R.)</t>
  </si>
  <si>
    <t>- per serre</t>
  </si>
  <si>
    <t>- per locali vendita</t>
  </si>
  <si>
    <r>
      <rPr>
        <sz val="9"/>
        <rFont val="Verdana"/>
        <family val="2"/>
        <charset val="1"/>
      </rPr>
      <t xml:space="preserve">0,10 </t>
    </r>
    <r>
      <rPr>
        <sz val="8"/>
        <rFont val="Verdana"/>
        <family val="2"/>
        <charset val="1"/>
      </rPr>
      <t>mq/mq</t>
    </r>
  </si>
  <si>
    <t>Es1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</si>
</sst>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_-;_-@_-"/>
    <numFmt numFmtId="165" formatCode="[$€-2]\ #,##0.00"/>
    <numFmt numFmtId="166" formatCode="&quot;L. &quot;#,##0"/>
    <numFmt numFmtId="167" formatCode="#,##0.00_ ;\-#,##0.00\ "/>
    <numFmt numFmtId="168" formatCode="&quot;€ &quot;#,##0.00"/>
    <numFmt numFmtId="169" formatCode="#,##0.00;[Red]#,##0.00"/>
  </numFmts>
  <fonts count="98" x14ac:knownFonts="1">
    <font>
      <sz val="10"/>
      <name val="Arial"/>
      <charset val="1"/>
    </font>
    <font>
      <sz val="20"/>
      <name val="Arial"/>
      <family val="2"/>
      <charset val="1"/>
    </font>
    <font>
      <sz val="9"/>
      <name val="Arial"/>
      <family val="2"/>
      <charset val="1"/>
    </font>
    <font>
      <sz val="10"/>
      <color rgb="FFFFFFFF"/>
      <name val="Arial"/>
      <family val="2"/>
      <charset val="1"/>
    </font>
    <font>
      <b/>
      <sz val="11"/>
      <name val="Comic Sans MS"/>
      <family val="4"/>
      <charset val="1"/>
    </font>
    <font>
      <b/>
      <sz val="10"/>
      <name val="Comic Sans MS"/>
      <family val="4"/>
      <charset val="1"/>
    </font>
    <font>
      <i/>
      <u/>
      <sz val="8"/>
      <name val="Arial"/>
      <family val="2"/>
      <charset val="1"/>
    </font>
    <font>
      <b/>
      <u/>
      <sz val="9"/>
      <color rgb="FF0000FF"/>
      <name val="Comic Sans MS"/>
      <family val="4"/>
      <charset val="1"/>
    </font>
    <font>
      <b/>
      <sz val="11"/>
      <name val="Arial"/>
      <family val="2"/>
      <charset val="1"/>
    </font>
    <font>
      <sz val="10"/>
      <name val="Arial"/>
      <family val="2"/>
      <charset val="1"/>
    </font>
    <font>
      <sz val="9"/>
      <name val="Comic Sans MS"/>
      <family val="4"/>
      <charset val="1"/>
    </font>
    <font>
      <b/>
      <u/>
      <sz val="9"/>
      <name val="Comic Sans MS"/>
      <family val="4"/>
      <charset val="1"/>
    </font>
    <font>
      <b/>
      <sz val="8"/>
      <name val="Comic Sans MS"/>
      <family val="4"/>
      <charset val="1"/>
    </font>
    <font>
      <i/>
      <sz val="8"/>
      <name val="Arial"/>
      <family val="2"/>
      <charset val="1"/>
    </font>
    <font>
      <b/>
      <u/>
      <sz val="10"/>
      <name val="Comic Sans MS"/>
      <family val="4"/>
      <charset val="1"/>
    </font>
    <font>
      <sz val="7"/>
      <name val="Arial"/>
      <family val="2"/>
      <charset val="1"/>
    </font>
    <font>
      <u/>
      <sz val="7"/>
      <name val="Arial"/>
      <family val="2"/>
      <charset val="1"/>
    </font>
    <font>
      <b/>
      <sz val="12"/>
      <name val="Comic Sans MS"/>
      <family val="4"/>
      <charset val="1"/>
    </font>
    <font>
      <b/>
      <u/>
      <sz val="14"/>
      <name val="Comic Sans MS"/>
      <family val="4"/>
      <charset val="1"/>
    </font>
    <font>
      <b/>
      <i/>
      <sz val="8"/>
      <name val="Arial"/>
      <family val="2"/>
      <charset val="1"/>
    </font>
    <font>
      <i/>
      <sz val="9"/>
      <name val="Arial"/>
      <family val="2"/>
      <charset val="1"/>
    </font>
    <font>
      <b/>
      <sz val="9"/>
      <name val="Arial"/>
      <family val="2"/>
      <charset val="1"/>
    </font>
    <font>
      <b/>
      <u/>
      <sz val="8"/>
      <name val="Comic Sans MS"/>
      <family val="4"/>
      <charset val="1"/>
    </font>
    <font>
      <b/>
      <u/>
      <sz val="8"/>
      <name val="Arial"/>
      <family val="2"/>
      <charset val="1"/>
    </font>
    <font>
      <sz val="8"/>
      <name val="Arial"/>
      <family val="2"/>
      <charset val="1"/>
    </font>
    <font>
      <b/>
      <sz val="8"/>
      <name val="Arial"/>
      <family val="2"/>
      <charset val="1"/>
    </font>
    <font>
      <u/>
      <sz val="8"/>
      <name val="Arial"/>
      <family val="2"/>
      <charset val="1"/>
    </font>
    <font>
      <b/>
      <sz val="9"/>
      <name val="Comic Sans MS"/>
      <family val="4"/>
      <charset val="1"/>
    </font>
    <font>
      <b/>
      <sz val="17"/>
      <name val="Arial"/>
      <family val="2"/>
      <charset val="1"/>
    </font>
    <font>
      <b/>
      <sz val="10"/>
      <name val="Arial"/>
      <family val="2"/>
      <charset val="1"/>
    </font>
    <font>
      <sz val="16"/>
      <name val="Arial"/>
      <family val="2"/>
      <charset val="1"/>
    </font>
    <font>
      <b/>
      <sz val="9"/>
      <color rgb="FFFFFFFF"/>
      <name val="Arial"/>
      <family val="2"/>
      <charset val="1"/>
    </font>
    <font>
      <b/>
      <sz val="10"/>
      <color rgb="FFFFFFFF"/>
      <name val="Arial"/>
      <family val="2"/>
      <charset val="1"/>
    </font>
    <font>
      <sz val="14"/>
      <name val="Arial"/>
      <family val="2"/>
      <charset val="1"/>
    </font>
    <font>
      <sz val="18"/>
      <name val="Arial"/>
      <family val="2"/>
      <charset val="1"/>
    </font>
    <font>
      <b/>
      <sz val="10"/>
      <color rgb="FF000000"/>
      <name val="Arial"/>
      <family val="2"/>
      <charset val="1"/>
    </font>
    <font>
      <b/>
      <sz val="20"/>
      <name val="Arial"/>
      <family val="2"/>
      <charset val="1"/>
    </font>
    <font>
      <b/>
      <u/>
      <sz val="12"/>
      <name val="Arial"/>
      <family val="2"/>
      <charset val="1"/>
    </font>
    <font>
      <b/>
      <sz val="8"/>
      <color rgb="FFFFFFFF"/>
      <name val="Arial"/>
      <family val="2"/>
      <charset val="1"/>
    </font>
    <font>
      <sz val="11"/>
      <name val="Arial"/>
      <family val="2"/>
      <charset val="1"/>
    </font>
    <font>
      <b/>
      <sz val="10"/>
      <color rgb="FF0000FF"/>
      <name val="Tahoma"/>
      <family val="2"/>
      <charset val="1"/>
    </font>
    <font>
      <sz val="8"/>
      <color rgb="FF000000"/>
      <name val="Tahoma"/>
      <family val="2"/>
      <charset val="1"/>
    </font>
    <font>
      <b/>
      <u/>
      <sz val="10"/>
      <color rgb="FF000080"/>
      <name val="Tahoma"/>
      <family val="2"/>
      <charset val="1"/>
    </font>
    <font>
      <b/>
      <u/>
      <sz val="8"/>
      <color rgb="FF000080"/>
      <name val="Tahoma"/>
      <family val="2"/>
      <charset val="1"/>
    </font>
    <font>
      <u/>
      <sz val="9"/>
      <color rgb="FF000000"/>
      <name val="Tahoma"/>
      <family val="2"/>
      <charset val="1"/>
    </font>
    <font>
      <b/>
      <u/>
      <sz val="9"/>
      <color rgb="FF000000"/>
      <name val="Tahoma"/>
      <family val="2"/>
      <charset val="1"/>
    </font>
    <font>
      <b/>
      <sz val="10"/>
      <color rgb="FF000080"/>
      <name val="Tahoma"/>
      <family val="2"/>
      <charset val="1"/>
    </font>
    <font>
      <b/>
      <sz val="8"/>
      <color rgb="FF000000"/>
      <name val="Tahoma"/>
      <family val="2"/>
      <charset val="1"/>
    </font>
    <font>
      <b/>
      <sz val="8"/>
      <color rgb="FF000080"/>
      <name val="Tahoma"/>
      <family val="2"/>
      <charset val="1"/>
    </font>
    <font>
      <sz val="8"/>
      <color rgb="FF000080"/>
      <name val="Tahoma"/>
      <family val="2"/>
      <charset val="1"/>
    </font>
    <font>
      <b/>
      <i/>
      <sz val="12"/>
      <name val="Arial"/>
      <family val="2"/>
      <charset val="1"/>
    </font>
    <font>
      <b/>
      <i/>
      <sz val="10"/>
      <name val="Arial"/>
      <family val="2"/>
      <charset val="1"/>
    </font>
    <font>
      <b/>
      <sz val="12"/>
      <name val="Arial"/>
      <family val="2"/>
      <charset val="1"/>
    </font>
    <font>
      <sz val="12"/>
      <name val="Arial"/>
      <family val="2"/>
      <charset val="1"/>
    </font>
    <font>
      <sz val="6"/>
      <name val="Arial"/>
      <family val="2"/>
      <charset val="1"/>
    </font>
    <font>
      <sz val="11"/>
      <color rgb="FFFF0000"/>
      <name val="Arial"/>
      <family val="2"/>
      <charset val="1"/>
    </font>
    <font>
      <sz val="5"/>
      <name val="Arial"/>
      <family val="2"/>
      <charset val="1"/>
    </font>
    <font>
      <b/>
      <sz val="7"/>
      <name val="Arial"/>
      <family val="2"/>
      <charset val="1"/>
    </font>
    <font>
      <sz val="9"/>
      <color rgb="FF000000"/>
      <name val="Tahoma"/>
      <family val="2"/>
      <charset val="1"/>
    </font>
    <font>
      <u/>
      <sz val="12"/>
      <color rgb="FF0000FF"/>
      <name val="Arial"/>
      <family val="2"/>
      <charset val="1"/>
    </font>
    <font>
      <u/>
      <sz val="10"/>
      <color rgb="FF0000FF"/>
      <name val="Arial"/>
      <family val="2"/>
      <charset val="1"/>
    </font>
    <font>
      <b/>
      <sz val="14"/>
      <name val="Arial"/>
      <family val="2"/>
      <charset val="1"/>
    </font>
    <font>
      <sz val="14"/>
      <color rgb="FFFFFF00"/>
      <name val="Arial"/>
      <family val="2"/>
      <charset val="1"/>
    </font>
    <font>
      <sz val="12"/>
      <name val="Times New Roman"/>
      <family val="1"/>
      <charset val="1"/>
    </font>
    <font>
      <i/>
      <sz val="12"/>
      <name val="Times New Roman"/>
      <family val="1"/>
      <charset val="1"/>
    </font>
    <font>
      <b/>
      <u val="double"/>
      <sz val="10"/>
      <name val="Comic Sans MS"/>
      <family val="4"/>
      <charset val="1"/>
    </font>
    <font>
      <b/>
      <u val="double"/>
      <sz val="12"/>
      <name val="Comic Sans MS"/>
      <family val="4"/>
      <charset val="1"/>
    </font>
    <font>
      <u/>
      <sz val="10"/>
      <name val="Arial"/>
      <family val="2"/>
      <charset val="1"/>
    </font>
    <font>
      <sz val="11"/>
      <name val="Comic Sans MS"/>
      <family val="4"/>
      <charset val="1"/>
    </font>
    <font>
      <b/>
      <sz val="13"/>
      <name val="Arial"/>
      <family val="2"/>
      <charset val="1"/>
    </font>
    <font>
      <sz val="13"/>
      <color rgb="FFFFFF00"/>
      <name val="Arial"/>
      <family val="2"/>
      <charset val="1"/>
    </font>
    <font>
      <sz val="13"/>
      <name val="Arial"/>
      <family val="2"/>
      <charset val="1"/>
    </font>
    <font>
      <b/>
      <u/>
      <sz val="10"/>
      <name val="Arial"/>
      <family val="2"/>
      <charset val="1"/>
    </font>
    <font>
      <b/>
      <u/>
      <sz val="11"/>
      <name val="Comic Sans MS"/>
      <family val="4"/>
      <charset val="1"/>
    </font>
    <font>
      <b/>
      <i/>
      <u/>
      <sz val="10"/>
      <name val="Comic Sans MS"/>
      <family val="4"/>
      <charset val="1"/>
    </font>
    <font>
      <b/>
      <sz val="10"/>
      <name val="Times New Roman"/>
      <family val="1"/>
      <charset val="1"/>
    </font>
    <font>
      <b/>
      <i/>
      <u/>
      <sz val="9"/>
      <name val="Comic Sans MS"/>
      <family val="4"/>
      <charset val="1"/>
    </font>
    <font>
      <b/>
      <u/>
      <sz val="11"/>
      <name val="Arial"/>
      <family val="2"/>
      <charset val="1"/>
    </font>
    <font>
      <u/>
      <sz val="11"/>
      <name val="Arial"/>
      <family val="2"/>
      <charset val="1"/>
    </font>
    <font>
      <b/>
      <sz val="11"/>
      <color rgb="FF000000"/>
      <name val="Tahoma"/>
      <family val="2"/>
      <charset val="1"/>
    </font>
    <font>
      <b/>
      <u/>
      <sz val="8"/>
      <color rgb="FF000000"/>
      <name val="Tahoma"/>
      <family val="2"/>
      <charset val="1"/>
    </font>
    <font>
      <b/>
      <sz val="10"/>
      <color rgb="FF000080"/>
      <name val="Arial"/>
      <family val="2"/>
      <charset val="1"/>
    </font>
    <font>
      <b/>
      <sz val="14"/>
      <name val="Verdana"/>
      <family val="1"/>
      <charset val="1"/>
    </font>
    <font>
      <sz val="11"/>
      <name val="Verdana"/>
      <family val="1"/>
      <charset val="1"/>
    </font>
    <font>
      <sz val="10"/>
      <name val="Verdana"/>
      <family val="1"/>
      <charset val="1"/>
    </font>
    <font>
      <b/>
      <sz val="14"/>
      <name val="Verdana"/>
      <family val="2"/>
      <charset val="1"/>
    </font>
    <font>
      <sz val="10"/>
      <name val="Verdana"/>
      <family val="2"/>
      <charset val="1"/>
    </font>
    <font>
      <b/>
      <sz val="8"/>
      <name val="Verdana"/>
      <family val="2"/>
      <charset val="1"/>
    </font>
    <font>
      <sz val="8"/>
      <name val="Verdana"/>
      <family val="2"/>
      <charset val="1"/>
    </font>
    <font>
      <b/>
      <sz val="12"/>
      <name val="Verdana"/>
      <family val="2"/>
      <charset val="1"/>
    </font>
    <font>
      <u/>
      <sz val="10"/>
      <color rgb="FF800080"/>
      <name val="Arial"/>
      <family val="2"/>
      <charset val="1"/>
    </font>
    <font>
      <sz val="9"/>
      <name val="Verdana"/>
      <family val="2"/>
      <charset val="1"/>
    </font>
    <font>
      <sz val="12"/>
      <name val="Verdana"/>
      <family val="2"/>
      <charset val="1"/>
    </font>
    <font>
      <b/>
      <sz val="10"/>
      <color rgb="FF0000FF"/>
      <name val="Verdana"/>
      <family val="2"/>
      <charset val="1"/>
    </font>
    <font>
      <sz val="16"/>
      <name val="Verdana"/>
      <family val="2"/>
      <charset val="1"/>
    </font>
    <font>
      <sz val="8"/>
      <color rgb="FF000000"/>
      <name val="Verdana"/>
      <family val="2"/>
      <charset val="1"/>
    </font>
    <font>
      <b/>
      <sz val="10"/>
      <name val="Verdana"/>
      <family val="2"/>
      <charset val="1"/>
    </font>
    <font>
      <sz val="10"/>
      <name val="Arial"/>
      <charset val="1"/>
    </font>
  </fonts>
  <fills count="20">
    <fill>
      <patternFill patternType="none"/>
    </fill>
    <fill>
      <patternFill patternType="gray125"/>
    </fill>
    <fill>
      <patternFill patternType="solid">
        <fgColor rgb="FFC4BD97"/>
        <bgColor rgb="FFC0C0C0"/>
      </patternFill>
    </fill>
    <fill>
      <patternFill patternType="solid">
        <fgColor rgb="FFCC99FF"/>
        <bgColor rgb="FF9999FF"/>
      </patternFill>
    </fill>
    <fill>
      <patternFill patternType="solid">
        <fgColor rgb="FFFFFF00"/>
        <bgColor rgb="FFFFFF00"/>
      </patternFill>
    </fill>
    <fill>
      <patternFill patternType="solid">
        <fgColor rgb="FFCCFFFF"/>
        <bgColor rgb="FFCCFFFF"/>
      </patternFill>
    </fill>
    <fill>
      <patternFill patternType="solid">
        <fgColor rgb="FFFFFF99"/>
        <bgColor rgb="FFFFFFCC"/>
      </patternFill>
    </fill>
    <fill>
      <patternFill patternType="solid">
        <fgColor rgb="FFFFCC99"/>
        <bgColor rgb="FFC4BD97"/>
      </patternFill>
    </fill>
    <fill>
      <patternFill patternType="solid">
        <fgColor rgb="FFFFFFCC"/>
        <bgColor rgb="FFFFFFFF"/>
      </patternFill>
    </fill>
    <fill>
      <patternFill patternType="solid">
        <fgColor rgb="FFCCFFCC"/>
        <bgColor rgb="FFCCFFFF"/>
      </patternFill>
    </fill>
    <fill>
      <patternFill patternType="solid">
        <fgColor rgb="FFFF0000"/>
        <bgColor rgb="FF993300"/>
      </patternFill>
    </fill>
    <fill>
      <patternFill patternType="solid">
        <fgColor rgb="FF00B0F0"/>
        <bgColor rgb="FF33CCCC"/>
      </patternFill>
    </fill>
    <fill>
      <patternFill patternType="solid">
        <fgColor rgb="FFC0C0C0"/>
        <bgColor rgb="FFCCC1DA"/>
      </patternFill>
    </fill>
    <fill>
      <patternFill patternType="solid">
        <fgColor rgb="FFFFFFFF"/>
        <bgColor rgb="FFFFFFCC"/>
      </patternFill>
    </fill>
    <fill>
      <patternFill patternType="solid">
        <fgColor rgb="FFFF9900"/>
        <bgColor rgb="FFFF972F"/>
      </patternFill>
    </fill>
    <fill>
      <patternFill patternType="solid">
        <fgColor rgb="FF92D050"/>
        <bgColor rgb="FF99CC00"/>
      </patternFill>
    </fill>
    <fill>
      <patternFill patternType="solid">
        <fgColor rgb="FF99CCFF"/>
        <bgColor rgb="FFCCCCFF"/>
      </patternFill>
    </fill>
    <fill>
      <patternFill patternType="solid">
        <fgColor rgb="FFCCC1DA"/>
        <bgColor rgb="FFC0C0C0"/>
      </patternFill>
    </fill>
    <fill>
      <patternFill patternType="solid">
        <fgColor rgb="FFFF972F"/>
        <bgColor rgb="FFFF9900"/>
      </patternFill>
    </fill>
    <fill>
      <patternFill patternType="solid">
        <fgColor rgb="FFCCCCFF"/>
        <bgColor rgb="FFCCC1DA"/>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dashed">
        <color auto="1"/>
      </bottom>
      <diagonal/>
    </border>
    <border>
      <left/>
      <right/>
      <top style="dashed">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double">
        <color auto="1"/>
      </right>
      <top style="thin">
        <color auto="1"/>
      </top>
      <bottom style="double">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hair">
        <color auto="1"/>
      </right>
      <top/>
      <bottom style="hair">
        <color auto="1"/>
      </bottom>
      <diagonal/>
    </border>
    <border>
      <left/>
      <right style="medium">
        <color auto="1"/>
      </right>
      <top/>
      <bottom style="hair">
        <color auto="1"/>
      </bottom>
      <diagonal/>
    </border>
    <border>
      <left style="hair">
        <color auto="1"/>
      </left>
      <right style="thin">
        <color auto="1"/>
      </right>
      <top style="hair">
        <color auto="1"/>
      </top>
      <bottom style="hair">
        <color auto="1"/>
      </bottom>
      <diagonal/>
    </border>
    <border>
      <left style="medium">
        <color auto="1"/>
      </left>
      <right/>
      <top style="double">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diagonal/>
    </border>
    <border>
      <left style="hair">
        <color auto="1"/>
      </left>
      <right style="thin">
        <color auto="1"/>
      </right>
      <top/>
      <bottom style="hair">
        <color auto="1"/>
      </bottom>
      <diagonal/>
    </border>
    <border>
      <left style="double">
        <color auto="1"/>
      </left>
      <right style="thin">
        <color auto="1"/>
      </right>
      <top style="hair">
        <color auto="1"/>
      </top>
      <bottom style="hair">
        <color auto="1"/>
      </bottom>
      <diagonal/>
    </border>
    <border>
      <left/>
      <right style="medium">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right style="medium">
        <color auto="1"/>
      </right>
      <top style="hair">
        <color auto="1"/>
      </top>
      <bottom style="hair">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style="hair">
        <color auto="1"/>
      </top>
      <bottom/>
      <diagonal/>
    </border>
    <border>
      <left/>
      <right style="medium">
        <color auto="1"/>
      </right>
      <top style="hair">
        <color auto="1"/>
      </top>
      <bottom/>
      <diagonal/>
    </border>
    <border>
      <left style="thin">
        <color auto="1"/>
      </left>
      <right style="thin">
        <color auto="1"/>
      </right>
      <top/>
      <bottom style="hair">
        <color auto="1"/>
      </bottom>
      <diagonal/>
    </border>
    <border>
      <left/>
      <right/>
      <top style="hair">
        <color auto="1"/>
      </top>
      <bottom/>
      <diagonal/>
    </border>
    <border>
      <left/>
      <right style="medium">
        <color auto="1"/>
      </right>
      <top/>
      <bottom/>
      <diagonal/>
    </border>
    <border>
      <left style="medium">
        <color auto="1"/>
      </left>
      <right style="double">
        <color auto="1"/>
      </right>
      <top style="thin">
        <color auto="1"/>
      </top>
      <bottom/>
      <diagonal/>
    </border>
    <border>
      <left style="thin">
        <color auto="1"/>
      </left>
      <right style="hair">
        <color auto="1"/>
      </right>
      <top style="thin">
        <color auto="1"/>
      </top>
      <bottom/>
      <diagonal/>
    </border>
    <border>
      <left/>
      <right style="hair">
        <color auto="1"/>
      </right>
      <top/>
      <bottom/>
      <diagonal/>
    </border>
    <border>
      <left style="hair">
        <color auto="1"/>
      </left>
      <right style="medium">
        <color auto="1"/>
      </right>
      <top style="thin">
        <color auto="1"/>
      </top>
      <bottom/>
      <diagonal/>
    </border>
    <border>
      <left style="thin">
        <color auto="1"/>
      </left>
      <right style="medium">
        <color auto="1"/>
      </right>
      <top/>
      <bottom style="hair">
        <color auto="1"/>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right/>
      <top style="hair">
        <color auto="1"/>
      </top>
      <bottom style="hair">
        <color auto="1"/>
      </bottom>
      <diagonal/>
    </border>
    <border>
      <left style="medium">
        <color auto="1"/>
      </left>
      <right style="double">
        <color auto="1"/>
      </right>
      <top/>
      <bottom/>
      <diagonal/>
    </border>
    <border>
      <left style="medium">
        <color auto="1"/>
      </left>
      <right style="thin">
        <color auto="1"/>
      </right>
      <top style="thin">
        <color auto="1"/>
      </top>
      <bottom style="thin">
        <color auto="1"/>
      </bottom>
      <diagonal/>
    </border>
    <border>
      <left style="hair">
        <color auto="1"/>
      </left>
      <right style="thin">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double">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double">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s>
  <cellStyleXfs count="4">
    <xf numFmtId="0" fontId="0" fillId="0" borderId="0"/>
    <xf numFmtId="164" fontId="97" fillId="0" borderId="0" applyBorder="0" applyProtection="0"/>
    <xf numFmtId="0" fontId="60" fillId="0" borderId="0" applyBorder="0" applyProtection="0"/>
    <xf numFmtId="0" fontId="90" fillId="0" borderId="0" applyBorder="0" applyProtection="0"/>
  </cellStyleXfs>
  <cellXfs count="507">
    <xf numFmtId="0" fontId="0" fillId="0" borderId="0" xfId="0"/>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17" fillId="3" borderId="5" xfId="0" applyFont="1" applyFill="1" applyBorder="1" applyAlignment="1">
      <alignment vertical="center"/>
    </xf>
    <xf numFmtId="0" fontId="17" fillId="3" borderId="5" xfId="0" applyFont="1" applyFill="1" applyBorder="1"/>
    <xf numFmtId="0" fontId="12" fillId="3" borderId="5" xfId="0" applyFont="1" applyFill="1" applyBorder="1" applyAlignment="1">
      <alignment horizontal="left" vertical="center"/>
    </xf>
    <xf numFmtId="0" fontId="11" fillId="3" borderId="5" xfId="0" applyFont="1" applyFill="1" applyBorder="1" applyAlignment="1">
      <alignment horizontal="left" vertical="center" wrapText="1"/>
    </xf>
    <xf numFmtId="0" fontId="15" fillId="0" borderId="0" xfId="0" applyFont="1"/>
    <xf numFmtId="0" fontId="15" fillId="0" borderId="2" xfId="0" applyFont="1" applyBorder="1"/>
    <xf numFmtId="0" fontId="13" fillId="5" borderId="1" xfId="0" applyFont="1" applyFill="1" applyBorder="1" applyAlignment="1">
      <alignment vertical="center" wrapText="1"/>
    </xf>
    <xf numFmtId="0" fontId="12" fillId="3" borderId="0" xfId="0" applyFont="1" applyFill="1" applyAlignment="1">
      <alignment horizontal="left" vertical="center"/>
    </xf>
    <xf numFmtId="0" fontId="8" fillId="4" borderId="1" xfId="0" applyFont="1" applyFill="1" applyBorder="1" applyAlignment="1">
      <alignment horizontal="center" vertical="center" wrapText="1"/>
    </xf>
    <xf numFmtId="0" fontId="6" fillId="0" borderId="0" xfId="0" applyFont="1" applyAlignment="1">
      <alignment horizontal="left" vertical="top" wrapText="1"/>
    </xf>
    <xf numFmtId="0" fontId="5" fillId="0" borderId="0" xfId="0" applyFont="1" applyAlignment="1">
      <alignment horizontal="right" vertical="center"/>
    </xf>
    <xf numFmtId="0" fontId="4" fillId="2" borderId="0" xfId="0" applyFont="1" applyFill="1" applyAlignment="1">
      <alignment horizontal="center" vertical="center" wrapText="1"/>
    </xf>
    <xf numFmtId="0" fontId="1" fillId="0" borderId="0" xfId="0" applyFont="1"/>
    <xf numFmtId="0" fontId="2" fillId="0" borderId="0" xfId="0" applyFont="1"/>
    <xf numFmtId="164" fontId="2" fillId="0" borderId="0" xfId="1" applyFont="1" applyBorder="1" applyProtection="1"/>
    <xf numFmtId="0" fontId="3" fillId="0" borderId="0" xfId="0" applyFont="1"/>
    <xf numFmtId="0" fontId="5" fillId="0" borderId="0" xfId="0" applyFont="1" applyAlignment="1">
      <alignment vertical="center"/>
    </xf>
    <xf numFmtId="0" fontId="7" fillId="3" borderId="0" xfId="0" applyFont="1" applyFill="1"/>
    <xf numFmtId="0" fontId="10" fillId="0" borderId="0" xfId="0" applyFont="1"/>
    <xf numFmtId="0" fontId="11" fillId="3" borderId="0" xfId="0" applyFont="1" applyFill="1" applyAlignment="1">
      <alignment vertical="center"/>
    </xf>
    <xf numFmtId="0" fontId="0" fillId="3" borderId="0" xfId="0" applyFill="1" applyAlignment="1">
      <alignment vertical="center"/>
    </xf>
    <xf numFmtId="0" fontId="14" fillId="3" borderId="0" xfId="0" applyFont="1" applyFill="1" applyAlignment="1">
      <alignment horizontal="left"/>
    </xf>
    <xf numFmtId="0" fontId="15" fillId="0" borderId="2" xfId="0" applyFont="1" applyBorder="1"/>
    <xf numFmtId="0" fontId="15" fillId="0" borderId="0" xfId="0" applyFont="1" applyAlignment="1">
      <alignment horizontal="center"/>
    </xf>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9" fillId="0" borderId="0" xfId="0" applyFont="1"/>
    <xf numFmtId="0" fontId="13" fillId="0" borderId="0" xfId="0" applyFont="1" applyAlignment="1">
      <alignment horizontal="right"/>
    </xf>
    <xf numFmtId="165" fontId="2" fillId="0" borderId="0" xfId="0" applyNumberFormat="1" applyFont="1" applyAlignment="1">
      <alignment horizontal="right"/>
    </xf>
    <xf numFmtId="4" fontId="2" fillId="0" borderId="0" xfId="0" applyNumberFormat="1" applyFont="1" applyAlignment="1">
      <alignment horizontal="center"/>
    </xf>
    <xf numFmtId="0" fontId="2" fillId="0" borderId="0" xfId="0" applyFont="1" applyAlignment="1">
      <alignment horizontal="center"/>
    </xf>
    <xf numFmtId="165" fontId="2" fillId="0" borderId="0" xfId="0" applyNumberFormat="1" applyFont="1" applyAlignment="1">
      <alignment horizontal="center"/>
    </xf>
    <xf numFmtId="164" fontId="2" fillId="6" borderId="3" xfId="1" applyFont="1" applyFill="1" applyBorder="1" applyProtection="1"/>
    <xf numFmtId="166" fontId="2" fillId="0" borderId="0" xfId="0" applyNumberFormat="1" applyFont="1" applyAlignment="1">
      <alignment horizontal="center"/>
    </xf>
    <xf numFmtId="165" fontId="2" fillId="7" borderId="3" xfId="0" applyNumberFormat="1" applyFont="1" applyFill="1" applyBorder="1" applyAlignment="1">
      <alignment horizontal="right"/>
    </xf>
    <xf numFmtId="164" fontId="2" fillId="6" borderId="4" xfId="1" applyFont="1" applyFill="1" applyBorder="1" applyProtection="1"/>
    <xf numFmtId="164" fontId="2" fillId="0" borderId="0" xfId="1" applyFont="1" applyBorder="1" applyAlignment="1" applyProtection="1">
      <alignment horizontal="center"/>
    </xf>
    <xf numFmtId="0" fontId="12" fillId="3" borderId="5" xfId="0" applyFont="1" applyFill="1" applyBorder="1" applyAlignment="1">
      <alignment horizontal="left" vertical="center"/>
    </xf>
    <xf numFmtId="0" fontId="18" fillId="3" borderId="5" xfId="0" applyFont="1" applyFill="1" applyBorder="1"/>
    <xf numFmtId="3" fontId="2" fillId="0" borderId="0" xfId="0" applyNumberFormat="1" applyFont="1" applyAlignment="1">
      <alignment horizontal="center"/>
    </xf>
    <xf numFmtId="0" fontId="5" fillId="0" borderId="0" xfId="0" applyFont="1"/>
    <xf numFmtId="164" fontId="5" fillId="0" borderId="0" xfId="1" applyFont="1" applyBorder="1" applyProtection="1"/>
    <xf numFmtId="0" fontId="14" fillId="3" borderId="0" xfId="0" applyFont="1" applyFill="1"/>
    <xf numFmtId="0" fontId="20" fillId="0" borderId="0" xfId="0" applyFont="1" applyAlignment="1">
      <alignment horizontal="right"/>
    </xf>
    <xf numFmtId="0" fontId="12" fillId="0" borderId="0" xfId="0" applyFont="1" applyAlignment="1">
      <alignment vertical="center" wrapText="1"/>
    </xf>
    <xf numFmtId="0" fontId="0" fillId="0" borderId="0" xfId="0" applyAlignment="1">
      <alignment vertical="center" wrapText="1"/>
    </xf>
    <xf numFmtId="0" fontId="11" fillId="0" borderId="0" xfId="0" applyFont="1"/>
    <xf numFmtId="164" fontId="97" fillId="0" borderId="0" xfId="1" applyBorder="1" applyProtection="1"/>
    <xf numFmtId="0" fontId="22" fillId="0" borderId="0" xfId="0" applyFont="1"/>
    <xf numFmtId="0" fontId="24" fillId="0" borderId="0" xfId="0" applyFont="1" applyAlignment="1">
      <alignment vertical="top"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horizontal="right" vertical="center"/>
    </xf>
    <xf numFmtId="0" fontId="0" fillId="0" borderId="0" xfId="0" applyAlignment="1">
      <alignment vertical="center"/>
    </xf>
    <xf numFmtId="0" fontId="15" fillId="0" borderId="2" xfId="0" applyFont="1" applyBorder="1" applyAlignment="1">
      <alignment vertical="center"/>
    </xf>
    <xf numFmtId="0" fontId="3" fillId="0" borderId="0" xfId="0" applyFont="1" applyAlignment="1">
      <alignment vertical="center"/>
    </xf>
    <xf numFmtId="0" fontId="5" fillId="9" borderId="8" xfId="0" applyFont="1" applyFill="1" applyBorder="1" applyAlignment="1">
      <alignment horizontal="left" readingOrder="1"/>
    </xf>
    <xf numFmtId="0" fontId="27" fillId="9" borderId="2" xfId="0" applyFont="1" applyFill="1" applyBorder="1" applyAlignment="1">
      <alignment horizontal="left" readingOrder="1"/>
    </xf>
    <xf numFmtId="164" fontId="27" fillId="9" borderId="2" xfId="1" applyFont="1" applyFill="1" applyBorder="1" applyAlignment="1" applyProtection="1">
      <alignment horizontal="left" readingOrder="1"/>
    </xf>
    <xf numFmtId="166" fontId="2" fillId="9" borderId="2" xfId="0" applyNumberFormat="1" applyFont="1" applyFill="1" applyBorder="1" applyAlignment="1">
      <alignment horizontal="center"/>
    </xf>
    <xf numFmtId="165" fontId="2" fillId="9" borderId="9" xfId="0" applyNumberFormat="1" applyFont="1" applyFill="1" applyBorder="1" applyAlignment="1">
      <alignment horizontal="right"/>
    </xf>
    <xf numFmtId="0" fontId="5" fillId="9" borderId="10" xfId="0" applyFont="1" applyFill="1" applyBorder="1" applyAlignment="1">
      <alignment horizontal="left" readingOrder="1"/>
    </xf>
    <xf numFmtId="0" fontId="27" fillId="9" borderId="0" xfId="0" applyFont="1" applyFill="1" applyAlignment="1">
      <alignment horizontal="left" readingOrder="1"/>
    </xf>
    <xf numFmtId="164" fontId="27" fillId="9" borderId="0" xfId="1" applyFont="1" applyFill="1" applyBorder="1" applyAlignment="1" applyProtection="1">
      <alignment horizontal="left" readingOrder="1"/>
    </xf>
    <xf numFmtId="166" fontId="2" fillId="9" borderId="0" xfId="0" applyNumberFormat="1" applyFont="1" applyFill="1" applyAlignment="1">
      <alignment horizontal="center"/>
    </xf>
    <xf numFmtId="165" fontId="2" fillId="9" borderId="11" xfId="0" applyNumberFormat="1" applyFont="1" applyFill="1" applyBorder="1" applyAlignment="1">
      <alignment horizontal="right"/>
    </xf>
    <xf numFmtId="0" fontId="5" fillId="9" borderId="12" xfId="0" applyFont="1" applyFill="1" applyBorder="1" applyAlignment="1">
      <alignment horizontal="left" readingOrder="1"/>
    </xf>
    <xf numFmtId="166" fontId="2" fillId="9" borderId="5" xfId="0" applyNumberFormat="1" applyFont="1" applyFill="1" applyBorder="1" applyAlignment="1">
      <alignment horizontal="center" vertical="center"/>
    </xf>
    <xf numFmtId="165" fontId="29" fillId="9" borderId="13" xfId="0" applyNumberFormat="1" applyFont="1" applyFill="1" applyBorder="1" applyAlignment="1">
      <alignment horizontal="right" vertical="center"/>
    </xf>
    <xf numFmtId="0" fontId="2" fillId="0" borderId="10" xfId="0" applyFont="1" applyBorder="1"/>
    <xf numFmtId="0" fontId="3" fillId="0" borderId="11" xfId="0" applyFont="1" applyBorder="1"/>
    <xf numFmtId="0" fontId="21" fillId="0" borderId="10" xfId="0" applyFont="1" applyBorder="1"/>
    <xf numFmtId="0" fontId="31" fillId="0" borderId="11" xfId="0" applyFont="1" applyBorder="1"/>
    <xf numFmtId="0" fontId="29" fillId="0" borderId="0" xfId="0" applyFont="1" applyAlignment="1">
      <alignment horizontal="right" vertical="center"/>
    </xf>
    <xf numFmtId="0" fontId="29" fillId="0" borderId="0" xfId="0" applyFont="1" applyAlignment="1" applyProtection="1">
      <alignment horizontal="left" vertical="center"/>
      <protection locked="0"/>
    </xf>
    <xf numFmtId="0" fontId="32" fillId="0" borderId="0" xfId="0" applyFont="1" applyAlignment="1">
      <alignment horizontal="right" vertical="center"/>
    </xf>
    <xf numFmtId="0" fontId="32" fillId="0" borderId="0" xfId="0" applyFont="1" applyAlignment="1">
      <alignment horizontal="left" vertical="center"/>
    </xf>
    <xf numFmtId="0" fontId="2" fillId="0" borderId="10" xfId="0" applyFont="1" applyBorder="1" applyAlignment="1">
      <alignment vertical="center"/>
    </xf>
    <xf numFmtId="0" fontId="2" fillId="0" borderId="0" xfId="0" applyFont="1" applyAlignment="1">
      <alignment vertical="center"/>
    </xf>
    <xf numFmtId="164" fontId="25" fillId="0" borderId="0" xfId="1" applyFont="1" applyBorder="1" applyAlignment="1" applyProtection="1">
      <alignment horizontal="right" vertical="center"/>
      <protection locked="0"/>
    </xf>
    <xf numFmtId="0" fontId="29" fillId="0" borderId="0" xfId="0" applyFont="1" applyAlignment="1">
      <alignment vertical="center"/>
    </xf>
    <xf numFmtId="0" fontId="2" fillId="0" borderId="0" xfId="0" applyFont="1" applyAlignment="1">
      <alignment horizontal="left" vertical="top" wrapText="1"/>
    </xf>
    <xf numFmtId="0" fontId="32" fillId="0" borderId="11" xfId="0" applyFont="1" applyBorder="1" applyAlignment="1">
      <alignment vertical="center" wrapText="1"/>
    </xf>
    <xf numFmtId="0" fontId="29" fillId="0" borderId="0" xfId="0" applyFont="1" applyAlignment="1">
      <alignment horizontal="left" vertical="center" wrapText="1"/>
    </xf>
    <xf numFmtId="0" fontId="36" fillId="0" borderId="10" xfId="0" applyFont="1" applyBorder="1" applyAlignment="1">
      <alignment horizontal="left" wrapText="1"/>
    </xf>
    <xf numFmtId="0" fontId="38" fillId="0" borderId="11" xfId="0" applyFont="1" applyBorder="1"/>
    <xf numFmtId="0" fontId="3" fillId="0" borderId="11" xfId="0" applyFont="1" applyBorder="1" applyAlignment="1">
      <alignment vertical="top" wrapText="1"/>
    </xf>
    <xf numFmtId="0" fontId="29" fillId="0" borderId="10" xfId="0" applyFont="1" applyBorder="1" applyAlignment="1">
      <alignment horizontal="center" vertical="center" wrapText="1"/>
    </xf>
    <xf numFmtId="0" fontId="29" fillId="0" borderId="0" xfId="0" applyFont="1" applyAlignment="1">
      <alignment horizontal="center" vertical="center" wrapText="1"/>
    </xf>
    <xf numFmtId="164" fontId="32" fillId="0" borderId="0" xfId="0" applyNumberFormat="1" applyFont="1" applyAlignment="1" applyProtection="1">
      <alignment horizontal="center" vertical="center" wrapText="1"/>
      <protection locked="0"/>
    </xf>
    <xf numFmtId="164" fontId="0" fillId="0" borderId="0" xfId="0" applyNumberFormat="1"/>
    <xf numFmtId="0" fontId="29" fillId="0" borderId="0" xfId="0" applyFont="1" applyAlignment="1">
      <alignment vertical="center" wrapText="1"/>
    </xf>
    <xf numFmtId="0" fontId="2" fillId="0" borderId="12" xfId="0" applyFont="1" applyBorder="1"/>
    <xf numFmtId="0" fontId="2" fillId="0" borderId="5" xfId="0" applyFont="1" applyBorder="1"/>
    <xf numFmtId="164" fontId="2" fillId="0" borderId="5" xfId="1" applyFont="1" applyBorder="1" applyProtection="1"/>
    <xf numFmtId="0" fontId="3" fillId="0" borderId="13" xfId="0" applyFont="1" applyBorder="1"/>
    <xf numFmtId="0" fontId="0" fillId="0" borderId="8" xfId="0" applyBorder="1"/>
    <xf numFmtId="0" fontId="29" fillId="0" borderId="8" xfId="0" applyFont="1" applyBorder="1" applyAlignment="1">
      <alignment horizontal="center"/>
    </xf>
    <xf numFmtId="0" fontId="29" fillId="0" borderId="2" xfId="0" applyFont="1" applyBorder="1" applyAlignment="1">
      <alignment horizontal="center"/>
    </xf>
    <xf numFmtId="0" fontId="0" fillId="0" borderId="9" xfId="0" applyBorder="1"/>
    <xf numFmtId="0" fontId="0" fillId="0" borderId="10" xfId="0" applyBorder="1"/>
    <xf numFmtId="0" fontId="29" fillId="0" borderId="1" xfId="0" applyFont="1" applyBorder="1" applyAlignment="1">
      <alignment horizontal="center"/>
    </xf>
    <xf numFmtId="0" fontId="29" fillId="0" borderId="0" xfId="0" applyFont="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9" fillId="0" borderId="0" xfId="0" applyFont="1" applyAlignment="1">
      <alignment horizontal="center"/>
    </xf>
    <xf numFmtId="0" fontId="29" fillId="0" borderId="14" xfId="0" applyFont="1" applyBorder="1"/>
    <xf numFmtId="0" fontId="29" fillId="0" borderId="15" xfId="0" applyFont="1" applyBorder="1"/>
    <xf numFmtId="0" fontId="29" fillId="0" borderId="16" xfId="0" applyFont="1" applyBorder="1"/>
    <xf numFmtId="0" fontId="29" fillId="12" borderId="1" xfId="0" applyFont="1" applyFill="1" applyBorder="1" applyAlignment="1">
      <alignment horizontal="center"/>
    </xf>
    <xf numFmtId="0" fontId="0" fillId="0" borderId="11" xfId="0" applyBorder="1"/>
    <xf numFmtId="165" fontId="0" fillId="9" borderId="6" xfId="0" applyNumberFormat="1" applyFill="1" applyBorder="1"/>
    <xf numFmtId="0" fontId="0" fillId="0" borderId="12" xfId="0" applyBorder="1"/>
    <xf numFmtId="0" fontId="0" fillId="0" borderId="5" xfId="0" applyBorder="1"/>
    <xf numFmtId="0" fontId="0" fillId="0" borderId="13" xfId="0" applyBorder="1"/>
    <xf numFmtId="165" fontId="0" fillId="9" borderId="1" xfId="0" applyNumberFormat="1" applyFill="1" applyBorder="1"/>
    <xf numFmtId="0" fontId="0" fillId="13" borderId="10" xfId="0" applyFill="1" applyBorder="1"/>
    <xf numFmtId="0" fontId="29" fillId="0" borderId="0" xfId="0" applyFont="1"/>
    <xf numFmtId="1" fontId="0" fillId="9" borderId="6" xfId="0" applyNumberFormat="1" applyFill="1" applyBorder="1"/>
    <xf numFmtId="1" fontId="0" fillId="9" borderId="1" xfId="0" applyNumberFormat="1" applyFill="1" applyBorder="1"/>
    <xf numFmtId="0" fontId="0" fillId="0" borderId="2" xfId="0" applyBorder="1"/>
    <xf numFmtId="3" fontId="29" fillId="0" borderId="14" xfId="0" applyNumberFormat="1" applyFont="1" applyBorder="1" applyAlignment="1">
      <alignment horizontal="right"/>
    </xf>
    <xf numFmtId="4" fontId="29" fillId="5" borderId="1" xfId="0" applyNumberFormat="1" applyFont="1" applyFill="1" applyBorder="1"/>
    <xf numFmtId="0" fontId="50" fillId="0" borderId="0" xfId="0" applyFont="1" applyAlignment="1">
      <alignment horizontal="right"/>
    </xf>
    <xf numFmtId="0" fontId="50" fillId="0" borderId="11" xfId="0" applyFont="1" applyBorder="1" applyAlignment="1">
      <alignment horizontal="right"/>
    </xf>
    <xf numFmtId="3" fontId="29" fillId="12" borderId="1" xfId="0" applyNumberFormat="1" applyFont="1" applyFill="1" applyBorder="1"/>
    <xf numFmtId="0" fontId="9" fillId="0" borderId="14" xfId="0" applyFont="1" applyBorder="1"/>
    <xf numFmtId="0" fontId="9" fillId="0" borderId="15" xfId="0" applyFont="1" applyBorder="1"/>
    <xf numFmtId="0" fontId="9" fillId="0" borderId="16" xfId="0" applyFont="1" applyBorder="1"/>
    <xf numFmtId="0" fontId="9" fillId="0" borderId="10" xfId="0" applyFont="1" applyBorder="1"/>
    <xf numFmtId="3" fontId="50" fillId="0" borderId="0" xfId="0" applyNumberFormat="1" applyFont="1" applyAlignment="1">
      <alignment horizontal="right"/>
    </xf>
    <xf numFmtId="3" fontId="51" fillId="0" borderId="0" xfId="0" applyNumberFormat="1" applyFont="1"/>
    <xf numFmtId="2" fontId="51" fillId="0" borderId="11" xfId="0" applyNumberFormat="1" applyFont="1" applyBorder="1"/>
    <xf numFmtId="0" fontId="29" fillId="0" borderId="10" xfId="0" applyFont="1" applyBorder="1" applyAlignment="1">
      <alignment horizontal="center"/>
    </xf>
    <xf numFmtId="0" fontId="29" fillId="0" borderId="11" xfId="0" applyFont="1" applyBorder="1" applyAlignment="1">
      <alignment horizontal="center"/>
    </xf>
    <xf numFmtId="0" fontId="52" fillId="0" borderId="10" xfId="0" applyFont="1" applyBorder="1"/>
    <xf numFmtId="0" fontId="52" fillId="0" borderId="0" xfId="0" applyFont="1"/>
    <xf numFmtId="3" fontId="9" fillId="0" borderId="0" xfId="0" applyNumberFormat="1" applyFont="1"/>
    <xf numFmtId="3" fontId="9" fillId="0" borderId="11" xfId="0" applyNumberFormat="1" applyFont="1" applyBorder="1"/>
    <xf numFmtId="0" fontId="39" fillId="0" borderId="10" xfId="0" applyFont="1" applyBorder="1"/>
    <xf numFmtId="0" fontId="39" fillId="0" borderId="0" xfId="0" applyFont="1"/>
    <xf numFmtId="9" fontId="9" fillId="0" borderId="0" xfId="0" applyNumberFormat="1" applyFont="1"/>
    <xf numFmtId="0" fontId="8" fillId="0" borderId="0" xfId="0" applyFont="1"/>
    <xf numFmtId="3" fontId="29" fillId="0" borderId="0" xfId="0" applyNumberFormat="1" applyFont="1"/>
    <xf numFmtId="0" fontId="9" fillId="0" borderId="12" xfId="0" applyFont="1" applyBorder="1"/>
    <xf numFmtId="3" fontId="50" fillId="0" borderId="0" xfId="0" applyNumberFormat="1" applyFont="1"/>
    <xf numFmtId="2" fontId="50" fillId="0" borderId="11" xfId="0" applyNumberFormat="1" applyFont="1" applyBorder="1"/>
    <xf numFmtId="165" fontId="29" fillId="5" borderId="1" xfId="0" applyNumberFormat="1" applyFont="1" applyFill="1" applyBorder="1"/>
    <xf numFmtId="0" fontId="29" fillId="0" borderId="10" xfId="0" applyFont="1" applyBorder="1"/>
    <xf numFmtId="3" fontId="50" fillId="0" borderId="11" xfId="0" applyNumberFormat="1" applyFont="1" applyBorder="1"/>
    <xf numFmtId="0" fontId="0" fillId="0" borderId="16" xfId="0" applyBorder="1"/>
    <xf numFmtId="0" fontId="9" fillId="0" borderId="6" xfId="0" applyFont="1" applyBorder="1" applyAlignment="1">
      <alignment horizontal="right" vertical="top"/>
    </xf>
    <xf numFmtId="0" fontId="53" fillId="0" borderId="0" xfId="0" applyFont="1"/>
    <xf numFmtId="0" fontId="9" fillId="0" borderId="2" xfId="0" applyFont="1" applyBorder="1"/>
    <xf numFmtId="0" fontId="53" fillId="0" borderId="2" xfId="0" applyFont="1" applyBorder="1"/>
    <xf numFmtId="0" fontId="29" fillId="0" borderId="5" xfId="0" applyFont="1" applyBorder="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49" fontId="54" fillId="0" borderId="1" xfId="0" applyNumberFormat="1" applyFont="1" applyBorder="1" applyAlignment="1">
      <alignment horizontal="center"/>
    </xf>
    <xf numFmtId="49" fontId="54" fillId="0" borderId="1" xfId="0" applyNumberFormat="1" applyFont="1" applyBorder="1"/>
    <xf numFmtId="0" fontId="0" fillId="0" borderId="1" xfId="0" applyBorder="1"/>
    <xf numFmtId="0" fontId="9" fillId="10" borderId="1" xfId="0" applyFont="1" applyFill="1" applyBorder="1" applyProtection="1">
      <protection locked="0"/>
    </xf>
    <xf numFmtId="2" fontId="0" fillId="10" borderId="1" xfId="0" applyNumberFormat="1" applyFill="1" applyBorder="1" applyProtection="1">
      <protection locked="0"/>
    </xf>
    <xf numFmtId="2" fontId="0" fillId="5" borderId="1" xfId="0" applyNumberFormat="1" applyFill="1" applyBorder="1"/>
    <xf numFmtId="0" fontId="0" fillId="0" borderId="1" xfId="0" applyBorder="1" applyAlignment="1">
      <alignment horizontal="center"/>
    </xf>
    <xf numFmtId="2" fontId="55" fillId="0" borderId="0" xfId="0" applyNumberFormat="1" applyFont="1" applyAlignment="1">
      <alignment horizontal="left"/>
    </xf>
    <xf numFmtId="0" fontId="2" fillId="0" borderId="0" xfId="0" applyFont="1" applyAlignment="1">
      <alignment horizontal="left" vertical="center" wrapText="1"/>
    </xf>
    <xf numFmtId="2" fontId="9" fillId="0" borderId="0" xfId="0" applyNumberFormat="1" applyFont="1"/>
    <xf numFmtId="0" fontId="54" fillId="0" borderId="1" xfId="0" applyFont="1" applyBorder="1"/>
    <xf numFmtId="0" fontId="54" fillId="0" borderId="1" xfId="0" applyFont="1" applyBorder="1" applyAlignment="1">
      <alignment horizontal="center" wrapText="1"/>
    </xf>
    <xf numFmtId="0" fontId="54" fillId="0" borderId="1" xfId="0" applyFont="1" applyBorder="1" applyAlignment="1">
      <alignment horizontal="center"/>
    </xf>
    <xf numFmtId="0" fontId="0" fillId="10" borderId="1" xfId="0" applyFill="1" applyBorder="1" applyProtection="1">
      <protection locked="0"/>
    </xf>
    <xf numFmtId="0" fontId="0" fillId="10" borderId="1" xfId="0" applyFill="1" applyBorder="1" applyAlignment="1">
      <alignment horizontal="center"/>
    </xf>
    <xf numFmtId="2" fontId="9" fillId="13" borderId="1" xfId="0" applyNumberFormat="1" applyFont="1" applyFill="1" applyBorder="1"/>
    <xf numFmtId="2" fontId="0" fillId="12" borderId="1" xfId="0" applyNumberFormat="1" applyFill="1" applyBorder="1"/>
    <xf numFmtId="2" fontId="24" fillId="0" borderId="0" xfId="0" applyNumberFormat="1" applyFont="1"/>
    <xf numFmtId="0" fontId="0" fillId="0" borderId="0" xfId="0" applyAlignment="1">
      <alignment horizontal="right"/>
    </xf>
    <xf numFmtId="2" fontId="9" fillId="13" borderId="0" xfId="0" applyNumberFormat="1" applyFont="1" applyFill="1"/>
    <xf numFmtId="2" fontId="0" fillId="0" borderId="0" xfId="0" applyNumberFormat="1"/>
    <xf numFmtId="0" fontId="54" fillId="0" borderId="1" xfId="0" applyFont="1" applyBorder="1" applyAlignment="1">
      <alignment horizontal="center" vertical="center" wrapText="1"/>
    </xf>
    <xf numFmtId="49" fontId="54" fillId="0" borderId="1" xfId="0" applyNumberFormat="1" applyFont="1" applyBorder="1" applyAlignment="1">
      <alignment horizontal="center" vertical="center"/>
    </xf>
    <xf numFmtId="49" fontId="54" fillId="13" borderId="0" xfId="0" applyNumberFormat="1" applyFont="1" applyFill="1" applyAlignment="1">
      <alignment horizontal="center" vertical="center"/>
    </xf>
    <xf numFmtId="49" fontId="54" fillId="0" borderId="0" xfId="0" applyNumberFormat="1" applyFont="1" applyAlignment="1">
      <alignment horizontal="center" vertical="center"/>
    </xf>
    <xf numFmtId="2" fontId="0" fillId="14" borderId="1" xfId="0" applyNumberFormat="1" applyFill="1" applyBorder="1" applyAlignment="1" applyProtection="1">
      <alignment horizontal="center" vertical="center"/>
      <protection locked="0"/>
    </xf>
    <xf numFmtId="2" fontId="55" fillId="0" borderId="0" xfId="0" applyNumberFormat="1" applyFont="1" applyAlignment="1">
      <alignment horizontal="left" vertical="center"/>
    </xf>
    <xf numFmtId="167" fontId="9" fillId="14" borderId="1" xfId="1" applyNumberFormat="1" applyFont="1" applyFill="1" applyBorder="1" applyAlignment="1" applyProtection="1">
      <alignment horizontal="center" vertical="center" wrapText="1"/>
      <protection locked="0"/>
    </xf>
    <xf numFmtId="0" fontId="0" fillId="0" borderId="0" xfId="0" applyAlignment="1">
      <alignment horizontal="left"/>
    </xf>
    <xf numFmtId="2" fontId="9" fillId="14" borderId="1" xfId="0" applyNumberFormat="1" applyFont="1" applyFill="1" applyBorder="1" applyAlignment="1" applyProtection="1">
      <alignment horizontal="center" vertical="center" wrapText="1"/>
      <protection locked="0"/>
    </xf>
    <xf numFmtId="0" fontId="0" fillId="5" borderId="1" xfId="0" applyFill="1" applyBorder="1" applyAlignment="1">
      <alignment horizontal="center"/>
    </xf>
    <xf numFmtId="0" fontId="0" fillId="0" borderId="1" xfId="0" applyBorder="1" applyAlignment="1">
      <alignment horizontal="right"/>
    </xf>
    <xf numFmtId="2" fontId="0" fillId="12" borderId="1" xfId="0" applyNumberFormat="1" applyFill="1" applyBorder="1" applyAlignment="1">
      <alignment horizontal="center" vertical="center"/>
    </xf>
    <xf numFmtId="2" fontId="0" fillId="13" borderId="1" xfId="0" applyNumberFormat="1" applyFill="1" applyBorder="1" applyAlignment="1">
      <alignment horizontal="center" vertical="center"/>
    </xf>
    <xf numFmtId="0" fontId="0" fillId="5" borderId="1" xfId="0" applyFill="1" applyBorder="1"/>
    <xf numFmtId="0" fontId="0" fillId="13" borderId="0" xfId="0" applyFill="1"/>
    <xf numFmtId="0" fontId="15" fillId="0" borderId="7" xfId="0" applyFont="1" applyBorder="1" applyAlignment="1">
      <alignment horizontal="center"/>
    </xf>
    <xf numFmtId="0" fontId="15" fillId="0" borderId="7" xfId="0" applyFont="1" applyBorder="1" applyAlignment="1">
      <alignment horizontal="center" wrapText="1"/>
    </xf>
    <xf numFmtId="49" fontId="54" fillId="0" borderId="18" xfId="0" applyNumberFormat="1" applyFont="1" applyBorder="1" applyAlignment="1">
      <alignment horizontal="center" vertical="center"/>
    </xf>
    <xf numFmtId="0" fontId="9" fillId="0" borderId="1" xfId="0" applyFont="1" applyBorder="1"/>
    <xf numFmtId="0" fontId="56" fillId="0" borderId="1" xfId="0" applyFont="1" applyBorder="1"/>
    <xf numFmtId="2" fontId="0" fillId="14" borderId="1" xfId="0" applyNumberFormat="1" applyFill="1" applyBorder="1" applyAlignment="1" applyProtection="1">
      <alignment horizontal="center" wrapText="1"/>
      <protection locked="0"/>
    </xf>
    <xf numFmtId="0" fontId="0" fillId="0" borderId="0" xfId="0" applyAlignment="1">
      <alignment wrapText="1"/>
    </xf>
    <xf numFmtId="2" fontId="0" fillId="0" borderId="1" xfId="0" applyNumberFormat="1" applyBorder="1" applyAlignment="1">
      <alignment horizontal="center" wrapText="1"/>
    </xf>
    <xf numFmtId="0" fontId="9" fillId="0" borderId="0" xfId="0" applyFont="1" applyAlignment="1">
      <alignment wrapText="1"/>
    </xf>
    <xf numFmtId="0" fontId="0" fillId="14" borderId="1" xfId="0" applyFill="1" applyBorder="1" applyAlignment="1" applyProtection="1">
      <alignment horizontal="center" wrapText="1"/>
      <protection locked="0"/>
    </xf>
    <xf numFmtId="0" fontId="9" fillId="0" borderId="0" xfId="0" applyFont="1" applyAlignment="1">
      <alignment horizontal="right"/>
    </xf>
    <xf numFmtId="2" fontId="0" fillId="5" borderId="1" xfId="0" applyNumberFormat="1" applyFill="1" applyBorder="1" applyAlignment="1">
      <alignment horizontal="center"/>
    </xf>
    <xf numFmtId="0" fontId="15" fillId="0" borderId="7" xfId="0" applyFont="1" applyBorder="1" applyAlignment="1">
      <alignment horizontal="center" vertical="center"/>
    </xf>
    <xf numFmtId="0" fontId="15" fillId="0" borderId="18" xfId="0" applyFont="1" applyBorder="1" applyAlignment="1">
      <alignment horizontal="center"/>
    </xf>
    <xf numFmtId="2" fontId="9" fillId="12" borderId="1" xfId="0" applyNumberFormat="1" applyFont="1" applyFill="1" applyBorder="1"/>
    <xf numFmtId="2" fontId="9" fillId="14" borderId="1" xfId="0" applyNumberFormat="1" applyFont="1" applyFill="1" applyBorder="1" applyProtection="1">
      <protection locked="0"/>
    </xf>
    <xf numFmtId="2" fontId="0" fillId="0" borderId="1" xfId="0" applyNumberFormat="1" applyBorder="1"/>
    <xf numFmtId="0" fontId="0" fillId="0" borderId="0" xfId="0"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wrapText="1"/>
    </xf>
    <xf numFmtId="0" fontId="9" fillId="0" borderId="1" xfId="0" applyFont="1" applyBorder="1" applyAlignment="1">
      <alignment horizontal="center"/>
    </xf>
    <xf numFmtId="0" fontId="9" fillId="0" borderId="16" xfId="0" applyFont="1" applyBorder="1" applyAlignment="1">
      <alignment horizontal="center"/>
    </xf>
    <xf numFmtId="2" fontId="0" fillId="5" borderId="6" xfId="0" applyNumberFormat="1" applyFill="1" applyBorder="1" applyAlignment="1">
      <alignment horizontal="center"/>
    </xf>
    <xf numFmtId="2" fontId="0" fillId="5" borderId="7" xfId="0" applyNumberFormat="1" applyFill="1" applyBorder="1" applyAlignment="1">
      <alignment horizontal="center" vertical="top"/>
    </xf>
    <xf numFmtId="0" fontId="0" fillId="5" borderId="6" xfId="0" applyFill="1" applyBorder="1" applyAlignment="1">
      <alignment horizontal="center"/>
    </xf>
    <xf numFmtId="0" fontId="0" fillId="5" borderId="7" xfId="0" applyFill="1" applyBorder="1" applyAlignment="1">
      <alignment horizontal="center"/>
    </xf>
    <xf numFmtId="0" fontId="0" fillId="5" borderId="7" xfId="0" applyFill="1" applyBorder="1" applyAlignment="1">
      <alignment horizontal="right" indent="1"/>
    </xf>
    <xf numFmtId="0" fontId="52" fillId="0" borderId="5" xfId="0" applyFont="1" applyBorder="1"/>
    <xf numFmtId="0" fontId="9" fillId="0" borderId="5" xfId="0" applyFont="1" applyBorder="1"/>
    <xf numFmtId="0" fontId="59" fillId="0" borderId="0" xfId="2" applyFont="1" applyBorder="1" applyAlignment="1" applyProtection="1">
      <alignment horizontal="center" vertical="center"/>
    </xf>
    <xf numFmtId="0" fontId="53" fillId="0" borderId="0" xfId="0" applyFont="1" applyAlignment="1">
      <alignment horizontal="center"/>
    </xf>
    <xf numFmtId="49" fontId="66" fillId="0" borderId="0" xfId="0" applyNumberFormat="1" applyFont="1" applyAlignment="1">
      <alignment horizontal="center" vertical="center" wrapText="1"/>
    </xf>
    <xf numFmtId="0" fontId="4" fillId="5" borderId="8" xfId="0" applyFont="1" applyFill="1" applyBorder="1" applyAlignment="1">
      <alignment horizontal="left" vertical="center"/>
    </xf>
    <xf numFmtId="0" fontId="29" fillId="0" borderId="0" xfId="0" applyFont="1" applyAlignment="1">
      <alignment horizontal="left" vertical="top"/>
    </xf>
    <xf numFmtId="49" fontId="0" fillId="0" borderId="0" xfId="0" applyNumberFormat="1"/>
    <xf numFmtId="0" fontId="68" fillId="5" borderId="10" xfId="0" applyFont="1" applyFill="1" applyBorder="1" applyAlignment="1">
      <alignment horizontal="left" vertical="center"/>
    </xf>
    <xf numFmtId="0" fontId="68" fillId="5" borderId="0" xfId="0" applyFont="1" applyFill="1" applyAlignment="1">
      <alignment horizontal="left" vertical="center"/>
    </xf>
    <xf numFmtId="2" fontId="68" fillId="5" borderId="0" xfId="0" applyNumberFormat="1" applyFont="1" applyFill="1" applyAlignment="1">
      <alignment horizontal="left" vertical="center"/>
    </xf>
    <xf numFmtId="0" fontId="68" fillId="5" borderId="11" xfId="0" applyFont="1" applyFill="1" applyBorder="1" applyAlignment="1">
      <alignment horizontal="left" vertical="center"/>
    </xf>
    <xf numFmtId="0" fontId="68" fillId="0" borderId="0" xfId="0" applyFont="1" applyAlignment="1">
      <alignment horizontal="left" vertical="center"/>
    </xf>
    <xf numFmtId="0" fontId="4" fillId="5" borderId="10" xfId="0" applyFont="1" applyFill="1" applyBorder="1" applyAlignment="1">
      <alignment horizontal="left" vertical="top"/>
    </xf>
    <xf numFmtId="0" fontId="4" fillId="0" borderId="0" xfId="0" applyFont="1" applyAlignment="1">
      <alignment horizontal="left" vertical="top" wrapText="1"/>
    </xf>
    <xf numFmtId="0" fontId="0" fillId="0" borderId="0" xfId="0" applyAlignment="1">
      <alignment vertical="top"/>
    </xf>
    <xf numFmtId="0" fontId="4" fillId="5" borderId="12" xfId="0" applyFont="1" applyFill="1" applyBorder="1" applyAlignment="1">
      <alignment horizontal="left" vertical="top"/>
    </xf>
    <xf numFmtId="49" fontId="72" fillId="0" borderId="0" xfId="0" applyNumberFormat="1" applyFont="1" applyAlignment="1">
      <alignment readingOrder="1"/>
    </xf>
    <xf numFmtId="0" fontId="0" fillId="0" borderId="0" xfId="0" applyAlignment="1">
      <alignment readingOrder="1"/>
    </xf>
    <xf numFmtId="2" fontId="73" fillId="0" borderId="0" xfId="0" applyNumberFormat="1" applyFont="1" applyAlignment="1">
      <alignment vertical="center" wrapText="1" readingOrder="1"/>
    </xf>
    <xf numFmtId="0" fontId="68" fillId="0" borderId="0" xfId="0" applyFont="1"/>
    <xf numFmtId="168" fontId="9" fillId="0" borderId="0" xfId="0" applyNumberFormat="1" applyFont="1" applyAlignment="1">
      <alignment vertical="top"/>
    </xf>
    <xf numFmtId="168" fontId="29" fillId="0" borderId="0" xfId="0" applyNumberFormat="1" applyFont="1" applyAlignment="1">
      <alignment vertical="top"/>
    </xf>
    <xf numFmtId="2" fontId="0" fillId="6" borderId="0" xfId="0" applyNumberFormat="1" applyFill="1"/>
    <xf numFmtId="4" fontId="9" fillId="0" borderId="0" xfId="0" applyNumberFormat="1" applyFont="1" applyAlignment="1">
      <alignment vertical="top" wrapText="1"/>
    </xf>
    <xf numFmtId="169" fontId="9" fillId="6" borderId="0" xfId="0" applyNumberFormat="1" applyFont="1" applyFill="1" applyAlignment="1">
      <alignment wrapText="1" readingOrder="1"/>
    </xf>
    <xf numFmtId="10" fontId="24" fillId="0" borderId="0" xfId="0" applyNumberFormat="1" applyFont="1"/>
    <xf numFmtId="2" fontId="9" fillId="7" borderId="0" xfId="0" applyNumberFormat="1" applyFont="1" applyFill="1"/>
    <xf numFmtId="2" fontId="0" fillId="7" borderId="0" xfId="0" applyNumberFormat="1" applyFill="1" applyAlignment="1">
      <alignment vertical="top"/>
    </xf>
    <xf numFmtId="2" fontId="0" fillId="0" borderId="0" xfId="0" applyNumberFormat="1" applyAlignment="1">
      <alignment vertical="top"/>
    </xf>
    <xf numFmtId="49" fontId="29" fillId="0" borderId="0" xfId="0" applyNumberFormat="1" applyFont="1" applyAlignment="1">
      <alignment vertical="top" shrinkToFit="1"/>
    </xf>
    <xf numFmtId="0" fontId="29" fillId="0" borderId="0" xfId="0" applyFont="1" applyAlignment="1">
      <alignment horizontal="center" vertical="top" wrapText="1"/>
    </xf>
    <xf numFmtId="49" fontId="24" fillId="0" borderId="0" xfId="0" applyNumberFormat="1" applyFont="1" applyAlignment="1">
      <alignment horizontal="center" vertical="top" wrapText="1"/>
    </xf>
    <xf numFmtId="0" fontId="75" fillId="6" borderId="6" xfId="0" applyFont="1" applyFill="1" applyBorder="1" applyAlignment="1">
      <alignment horizontal="center" vertical="top"/>
    </xf>
    <xf numFmtId="0" fontId="32" fillId="12" borderId="0" xfId="0" applyFont="1" applyFill="1" applyAlignment="1">
      <alignment horizontal="center"/>
    </xf>
    <xf numFmtId="0" fontId="24" fillId="0" borderId="0" xfId="0" applyFont="1" applyAlignment="1">
      <alignment horizontal="center" vertical="top" wrapText="1"/>
    </xf>
    <xf numFmtId="0" fontId="75" fillId="6" borderId="7" xfId="0" applyFont="1" applyFill="1" applyBorder="1" applyAlignment="1">
      <alignment horizontal="center" vertical="top"/>
    </xf>
    <xf numFmtId="2" fontId="0" fillId="7" borderId="0" xfId="0" applyNumberFormat="1" applyFill="1"/>
    <xf numFmtId="169" fontId="0" fillId="6" borderId="0" xfId="0" applyNumberFormat="1" applyFill="1" applyAlignment="1">
      <alignment vertical="center"/>
    </xf>
    <xf numFmtId="2" fontId="0" fillId="7" borderId="0" xfId="0" applyNumberFormat="1" applyFill="1" applyAlignment="1">
      <alignment vertical="center"/>
    </xf>
    <xf numFmtId="49" fontId="24" fillId="0" borderId="0" xfId="0" applyNumberFormat="1" applyFont="1" applyAlignment="1">
      <alignment horizontal="center" vertical="top"/>
    </xf>
    <xf numFmtId="49" fontId="74" fillId="0" borderId="0" xfId="0" applyNumberFormat="1" applyFont="1" applyAlignment="1">
      <alignment vertical="center" wrapText="1"/>
    </xf>
    <xf numFmtId="10" fontId="0" fillId="6" borderId="0" xfId="0" applyNumberFormat="1" applyFill="1" applyProtection="1">
      <protection locked="0"/>
    </xf>
    <xf numFmtId="0" fontId="29" fillId="10" borderId="0" xfId="0" applyFont="1" applyFill="1" applyAlignment="1">
      <alignment horizontal="center"/>
    </xf>
    <xf numFmtId="0" fontId="69" fillId="0" borderId="0" xfId="0" applyFont="1" applyAlignment="1">
      <alignment vertical="center" wrapText="1"/>
    </xf>
    <xf numFmtId="49" fontId="0" fillId="0" borderId="0" xfId="0" applyNumberFormat="1" applyAlignment="1">
      <alignment horizontal="center" vertical="top"/>
    </xf>
    <xf numFmtId="12" fontId="0" fillId="0" borderId="0" xfId="0" applyNumberFormat="1" applyAlignment="1">
      <alignment horizontal="center" vertical="top"/>
    </xf>
    <xf numFmtId="10" fontId="0" fillId="0" borderId="0" xfId="0" applyNumberFormat="1" applyAlignment="1">
      <alignment horizontal="center" vertical="top"/>
    </xf>
    <xf numFmtId="0" fontId="24" fillId="0" borderId="0" xfId="0" applyFont="1" applyAlignment="1">
      <alignment horizontal="center" vertical="top"/>
    </xf>
    <xf numFmtId="169" fontId="0" fillId="6" borderId="0" xfId="0" applyNumberFormat="1" applyFill="1" applyAlignment="1" applyProtection="1">
      <alignment vertical="center"/>
      <protection locked="0"/>
    </xf>
    <xf numFmtId="0" fontId="24" fillId="0" borderId="0" xfId="0" applyFont="1" applyAlignment="1">
      <alignment horizontal="center"/>
    </xf>
    <xf numFmtId="168" fontId="0" fillId="0" borderId="0" xfId="0" applyNumberFormat="1" applyAlignment="1">
      <alignment horizontal="center"/>
    </xf>
    <xf numFmtId="0" fontId="29" fillId="0" borderId="0" xfId="0" applyFont="1" applyAlignment="1">
      <alignment horizontal="left" wrapText="1" indent="3"/>
    </xf>
    <xf numFmtId="168" fontId="0" fillId="0" borderId="0" xfId="0" applyNumberFormat="1" applyAlignment="1">
      <alignment vertical="top"/>
    </xf>
    <xf numFmtId="49" fontId="9" fillId="5" borderId="15" xfId="0" applyNumberFormat="1" applyFont="1" applyFill="1" applyBorder="1" applyAlignment="1">
      <alignment horizontal="right" vertical="center"/>
    </xf>
    <xf numFmtId="49" fontId="9" fillId="5" borderId="15" xfId="0" applyNumberFormat="1" applyFont="1" applyFill="1" applyBorder="1" applyAlignment="1" applyProtection="1">
      <alignment horizontal="center" vertical="center"/>
      <protection locked="0"/>
    </xf>
    <xf numFmtId="49" fontId="9" fillId="5" borderId="15" xfId="0" applyNumberFormat="1" applyFont="1" applyFill="1" applyBorder="1" applyAlignment="1">
      <alignment horizontal="center" vertical="center"/>
    </xf>
    <xf numFmtId="0" fontId="78" fillId="0" borderId="0" xfId="0" applyFont="1" applyAlignment="1" applyProtection="1">
      <alignment horizontal="center" vertical="center"/>
      <protection locked="0"/>
    </xf>
    <xf numFmtId="14" fontId="0" fillId="0" borderId="0" xfId="0" applyNumberFormat="1"/>
    <xf numFmtId="0" fontId="0" fillId="0" borderId="0" xfId="0" applyAlignment="1">
      <alignment horizontal="left" vertical="center"/>
    </xf>
    <xf numFmtId="9" fontId="0" fillId="0" borderId="1" xfId="0" applyNumberFormat="1" applyBorder="1" applyAlignment="1">
      <alignment horizontal="center"/>
    </xf>
    <xf numFmtId="2" fontId="29" fillId="6" borderId="1" xfId="0" applyNumberFormat="1" applyFont="1" applyFill="1" applyBorder="1" applyAlignment="1">
      <alignment horizontal="center"/>
    </xf>
    <xf numFmtId="0" fontId="29" fillId="5" borderId="1" xfId="0" applyFont="1" applyFill="1" applyBorder="1" applyAlignment="1">
      <alignment horizontal="center"/>
    </xf>
    <xf numFmtId="2" fontId="29" fillId="5" borderId="1" xfId="0" applyNumberFormat="1" applyFont="1" applyFill="1" applyBorder="1" applyAlignment="1">
      <alignment horizontal="center"/>
    </xf>
    <xf numFmtId="2" fontId="29" fillId="7" borderId="1" xfId="0" applyNumberFormat="1" applyFont="1" applyFill="1" applyBorder="1" applyAlignment="1">
      <alignment horizontal="center"/>
    </xf>
    <xf numFmtId="9" fontId="9" fillId="0" borderId="0" xfId="0" applyNumberFormat="1" applyFont="1" applyAlignment="1">
      <alignment horizontal="center"/>
    </xf>
    <xf numFmtId="0" fontId="72" fillId="0" borderId="2" xfId="0" applyFont="1" applyBorder="1" applyAlignment="1">
      <alignment horizontal="center" vertical="center" textRotation="90"/>
    </xf>
    <xf numFmtId="0" fontId="24" fillId="0" borderId="2" xfId="0" applyFont="1" applyBorder="1" applyAlignment="1">
      <alignment horizontal="center" vertical="center" textRotation="90"/>
    </xf>
    <xf numFmtId="0" fontId="0" fillId="0" borderId="2" xfId="0" applyBorder="1" applyAlignment="1">
      <alignment horizontal="center" vertical="center" textRotation="90"/>
    </xf>
    <xf numFmtId="0" fontId="0" fillId="0" borderId="2" xfId="0" applyBorder="1" applyAlignment="1">
      <alignment horizontal="center"/>
    </xf>
    <xf numFmtId="2" fontId="0" fillId="0" borderId="2" xfId="0" applyNumberFormat="1" applyBorder="1" applyAlignment="1">
      <alignment horizontal="center"/>
    </xf>
    <xf numFmtId="0" fontId="0" fillId="0" borderId="0" xfId="0" applyAlignment="1">
      <alignment horizontal="right" textRotation="90"/>
    </xf>
    <xf numFmtId="0" fontId="29" fillId="0" borderId="0" xfId="0" applyFont="1" applyAlignment="1">
      <alignment wrapText="1"/>
    </xf>
    <xf numFmtId="0" fontId="88" fillId="8" borderId="14" xfId="0" applyFont="1" applyFill="1" applyBorder="1" applyAlignment="1">
      <alignment horizontal="center" wrapText="1"/>
    </xf>
    <xf numFmtId="0" fontId="88" fillId="8" borderId="1" xfId="0" applyFont="1" applyFill="1" applyBorder="1" applyAlignment="1">
      <alignment horizontal="center" wrapText="1"/>
    </xf>
    <xf numFmtId="0" fontId="88" fillId="5" borderId="14" xfId="0" applyFont="1" applyFill="1" applyBorder="1" applyAlignment="1">
      <alignment horizontal="center" wrapText="1"/>
    </xf>
    <xf numFmtId="0" fontId="88" fillId="5" borderId="23" xfId="0" applyFont="1" applyFill="1" applyBorder="1" applyAlignment="1">
      <alignment horizontal="center" wrapText="1"/>
    </xf>
    <xf numFmtId="49" fontId="90" fillId="0" borderId="25" xfId="3" applyNumberFormat="1" applyBorder="1" applyAlignment="1" applyProtection="1">
      <alignment vertical="center" wrapText="1"/>
    </xf>
    <xf numFmtId="0" fontId="91" fillId="0" borderId="27" xfId="0" applyFont="1" applyBorder="1" applyAlignment="1">
      <alignment horizontal="center"/>
    </xf>
    <xf numFmtId="0" fontId="91" fillId="0" borderId="28" xfId="0" applyFont="1" applyBorder="1" applyAlignment="1">
      <alignment horizontal="center"/>
    </xf>
    <xf numFmtId="0" fontId="91" fillId="0" borderId="29" xfId="0" applyFont="1" applyBorder="1" applyAlignment="1">
      <alignment horizontal="center"/>
    </xf>
    <xf numFmtId="0" fontId="60" fillId="0" borderId="25" xfId="2" applyBorder="1" applyAlignment="1" applyProtection="1">
      <alignment vertical="center" wrapText="1"/>
    </xf>
    <xf numFmtId="0" fontId="90" fillId="0" borderId="25" xfId="3" applyBorder="1" applyAlignment="1" applyProtection="1">
      <alignment vertical="center" wrapText="1"/>
    </xf>
    <xf numFmtId="0" fontId="0" fillId="0" borderId="30" xfId="0" applyBorder="1" applyAlignment="1">
      <alignment horizontal="center" vertical="center"/>
    </xf>
    <xf numFmtId="0" fontId="89" fillId="0" borderId="31" xfId="0" applyFont="1" applyBorder="1" applyAlignment="1">
      <alignment wrapText="1"/>
    </xf>
    <xf numFmtId="0" fontId="91" fillId="0" borderId="31" xfId="0" applyFont="1" applyBorder="1"/>
    <xf numFmtId="0" fontId="91" fillId="0" borderId="32" xfId="0" applyFont="1" applyBorder="1"/>
    <xf numFmtId="0" fontId="93" fillId="0" borderId="33" xfId="2" applyFont="1" applyBorder="1" applyAlignment="1" applyProtection="1">
      <alignment vertical="center" wrapText="1"/>
    </xf>
    <xf numFmtId="0" fontId="91" fillId="0" borderId="34" xfId="0" applyFont="1" applyBorder="1" applyAlignment="1">
      <alignment horizontal="center"/>
    </xf>
    <xf numFmtId="0" fontId="91" fillId="0" borderId="35" xfId="0" applyFont="1" applyBorder="1" applyAlignment="1">
      <alignment horizontal="center"/>
    </xf>
    <xf numFmtId="0" fontId="91" fillId="0" borderId="36" xfId="0" applyFont="1" applyBorder="1" applyAlignment="1">
      <alignment horizontal="center"/>
    </xf>
    <xf numFmtId="0" fontId="93" fillId="0" borderId="25" xfId="2" applyFont="1" applyBorder="1" applyAlignment="1" applyProtection="1">
      <alignment vertical="center" wrapText="1"/>
    </xf>
    <xf numFmtId="0" fontId="91" fillId="0" borderId="37" xfId="0" applyFont="1" applyBorder="1" applyAlignment="1">
      <alignment horizontal="center"/>
    </xf>
    <xf numFmtId="0" fontId="91" fillId="0" borderId="38" xfId="0" applyFont="1" applyBorder="1" applyAlignment="1">
      <alignment horizontal="center"/>
    </xf>
    <xf numFmtId="0" fontId="91" fillId="0" borderId="39" xfId="0" applyFont="1" applyBorder="1" applyAlignment="1">
      <alignment horizontal="center"/>
    </xf>
    <xf numFmtId="0" fontId="91" fillId="0" borderId="40" xfId="0" applyFont="1" applyBorder="1" applyAlignment="1">
      <alignment horizontal="center"/>
    </xf>
    <xf numFmtId="0" fontId="93" fillId="0" borderId="42" xfId="2" applyFont="1" applyBorder="1" applyAlignment="1" applyProtection="1">
      <alignment vertical="top" wrapText="1"/>
    </xf>
    <xf numFmtId="0" fontId="91" fillId="0" borderId="43" xfId="0" applyFont="1" applyBorder="1" applyAlignment="1">
      <alignment horizontal="center"/>
    </xf>
    <xf numFmtId="0" fontId="93" fillId="0" borderId="44" xfId="2" applyFont="1" applyBorder="1" applyAlignment="1" applyProtection="1">
      <alignment vertical="top" wrapText="1"/>
    </xf>
    <xf numFmtId="0" fontId="86" fillId="0" borderId="30" xfId="0" applyFont="1" applyBorder="1" applyAlignment="1">
      <alignment horizontal="center" vertical="center" textRotation="90"/>
    </xf>
    <xf numFmtId="0" fontId="88" fillId="8" borderId="16" xfId="0" applyFont="1" applyFill="1" applyBorder="1" applyAlignment="1">
      <alignment horizontal="center" wrapText="1"/>
    </xf>
    <xf numFmtId="0" fontId="88" fillId="5" borderId="1" xfId="0" applyFont="1" applyFill="1" applyBorder="1" applyAlignment="1">
      <alignment horizontal="center" wrapText="1"/>
    </xf>
    <xf numFmtId="0" fontId="88" fillId="5" borderId="45" xfId="0" applyFont="1" applyFill="1" applyBorder="1" applyAlignment="1">
      <alignment horizontal="center" wrapText="1"/>
    </xf>
    <xf numFmtId="0" fontId="93" fillId="0" borderId="33" xfId="2" applyFont="1" applyBorder="1" applyAlignment="1" applyProtection="1">
      <alignment vertical="top" wrapText="1"/>
    </xf>
    <xf numFmtId="0" fontId="91" fillId="0" borderId="46" xfId="0" applyFont="1" applyBorder="1" applyAlignment="1">
      <alignment horizontal="center"/>
    </xf>
    <xf numFmtId="0" fontId="91" fillId="0" borderId="47" xfId="0" applyFont="1" applyBorder="1" applyAlignment="1">
      <alignment horizontal="center"/>
    </xf>
    <xf numFmtId="0" fontId="93" fillId="0" borderId="25" xfId="2" applyFont="1" applyBorder="1" applyAlignment="1" applyProtection="1">
      <alignment vertical="top" wrapText="1"/>
    </xf>
    <xf numFmtId="0" fontId="91" fillId="0" borderId="48" xfId="0" applyFont="1" applyBorder="1" applyAlignment="1">
      <alignment horizontal="center"/>
    </xf>
    <xf numFmtId="0" fontId="91" fillId="0" borderId="49" xfId="0" applyFont="1" applyBorder="1" applyAlignment="1">
      <alignment horizontal="center"/>
    </xf>
    <xf numFmtId="0" fontId="91" fillId="0" borderId="50" xfId="0" applyFont="1" applyBorder="1" applyAlignment="1">
      <alignment horizontal="center"/>
    </xf>
    <xf numFmtId="0" fontId="91" fillId="0" borderId="51" xfId="0" applyFont="1" applyBorder="1" applyAlignment="1">
      <alignment horizontal="center"/>
    </xf>
    <xf numFmtId="0" fontId="91" fillId="0" borderId="52" xfId="0" applyFont="1" applyBorder="1" applyAlignment="1">
      <alignment horizontal="center"/>
    </xf>
    <xf numFmtId="0" fontId="89" fillId="0" borderId="0" xfId="0" applyFont="1" applyAlignment="1">
      <alignment wrapText="1"/>
    </xf>
    <xf numFmtId="0" fontId="91" fillId="0" borderId="0" xfId="0" applyFont="1"/>
    <xf numFmtId="0" fontId="91" fillId="0" borderId="54" xfId="0" applyFont="1" applyBorder="1"/>
    <xf numFmtId="0" fontId="91" fillId="0" borderId="55" xfId="0" applyFont="1" applyBorder="1"/>
    <xf numFmtId="0" fontId="86" fillId="0" borderId="30" xfId="0" applyFont="1" applyBorder="1"/>
    <xf numFmtId="0" fontId="93" fillId="0" borderId="11" xfId="2" applyFont="1" applyBorder="1" applyAlignment="1" applyProtection="1">
      <alignment vertical="top" wrapText="1"/>
    </xf>
    <xf numFmtId="0" fontId="91" fillId="0" borderId="57" xfId="0" applyFont="1" applyBorder="1" applyAlignment="1">
      <alignment horizontal="center"/>
    </xf>
    <xf numFmtId="0" fontId="91" fillId="0" borderId="9" xfId="0" applyFont="1" applyBorder="1" applyAlignment="1">
      <alignment horizontal="center"/>
    </xf>
    <xf numFmtId="0" fontId="91" fillId="0" borderId="58" xfId="0" applyFont="1" applyBorder="1" applyAlignment="1">
      <alignment horizontal="center"/>
    </xf>
    <xf numFmtId="0" fontId="91" fillId="0" borderId="59" xfId="0" applyFont="1" applyBorder="1" applyAlignment="1">
      <alignment horizontal="center"/>
    </xf>
    <xf numFmtId="0" fontId="91" fillId="0" borderId="33" xfId="0" applyFont="1" applyBorder="1" applyAlignment="1">
      <alignment horizontal="center"/>
    </xf>
    <xf numFmtId="0" fontId="91" fillId="0" borderId="25" xfId="0" applyFont="1" applyBorder="1" applyAlignment="1">
      <alignment horizontal="center"/>
    </xf>
    <xf numFmtId="0" fontId="91" fillId="0" borderId="61" xfId="0" applyFont="1" applyBorder="1" applyAlignment="1">
      <alignment horizontal="center"/>
    </xf>
    <xf numFmtId="0" fontId="91" fillId="0" borderId="54" xfId="0" applyFont="1" applyBorder="1" applyAlignment="1">
      <alignment horizontal="center"/>
    </xf>
    <xf numFmtId="0" fontId="91" fillId="0" borderId="62" xfId="0" applyFont="1" applyBorder="1" applyAlignment="1">
      <alignment horizontal="center"/>
    </xf>
    <xf numFmtId="0" fontId="0" fillId="0" borderId="35" xfId="0" applyBorder="1"/>
    <xf numFmtId="0" fontId="0" fillId="0" borderId="43" xfId="0" applyBorder="1"/>
    <xf numFmtId="0" fontId="91" fillId="0" borderId="63" xfId="0" applyFont="1" applyBorder="1" applyAlignment="1">
      <alignment horizontal="center"/>
    </xf>
    <xf numFmtId="0" fontId="60" fillId="0" borderId="25" xfId="2" applyBorder="1" applyAlignment="1" applyProtection="1">
      <alignment vertical="top" wrapText="1"/>
    </xf>
    <xf numFmtId="0" fontId="0" fillId="0" borderId="64" xfId="0" applyBorder="1" applyAlignment="1">
      <alignment horizontal="center"/>
    </xf>
    <xf numFmtId="0" fontId="0" fillId="0" borderId="30" xfId="0" applyBorder="1"/>
    <xf numFmtId="49" fontId="88" fillId="0" borderId="11" xfId="0" applyNumberFormat="1" applyFont="1" applyBorder="1" applyAlignment="1">
      <alignment wrapText="1"/>
    </xf>
    <xf numFmtId="49" fontId="88" fillId="0" borderId="33" xfId="0" applyNumberFormat="1" applyFont="1" applyBorder="1" applyAlignment="1">
      <alignment wrapText="1"/>
    </xf>
    <xf numFmtId="0" fontId="60" fillId="0" borderId="11" xfId="2" applyBorder="1" applyAlignment="1" applyProtection="1">
      <alignment vertical="top"/>
    </xf>
    <xf numFmtId="0" fontId="91" fillId="0" borderId="66" xfId="0" applyFont="1" applyBorder="1" applyAlignment="1">
      <alignment horizontal="center"/>
    </xf>
    <xf numFmtId="0" fontId="60" fillId="0" borderId="42" xfId="2" applyBorder="1" applyAlignment="1" applyProtection="1">
      <alignment vertical="top" wrapText="1"/>
    </xf>
    <xf numFmtId="0" fontId="60" fillId="0" borderId="11" xfId="2" applyBorder="1" applyAlignment="1" applyProtection="1">
      <alignment vertical="top" wrapText="1"/>
    </xf>
    <xf numFmtId="49" fontId="88" fillId="0" borderId="11" xfId="2" applyNumberFormat="1" applyFont="1" applyBorder="1" applyAlignment="1" applyProtection="1">
      <alignment vertical="top" wrapText="1"/>
    </xf>
    <xf numFmtId="49" fontId="88" fillId="0" borderId="70" xfId="2" applyNumberFormat="1" applyFont="1" applyBorder="1" applyAlignment="1" applyProtection="1">
      <alignment vertical="top" wrapText="1"/>
    </xf>
    <xf numFmtId="0" fontId="86" fillId="0" borderId="73" xfId="0" applyFont="1" applyBorder="1" applyAlignment="1">
      <alignment horizontal="center" textRotation="90"/>
    </xf>
    <xf numFmtId="0" fontId="60" fillId="0" borderId="74" xfId="2" applyBorder="1" applyAlignment="1" applyProtection="1">
      <alignment vertical="top" wrapText="1"/>
    </xf>
    <xf numFmtId="0" fontId="91" fillId="0" borderId="74" xfId="0" applyFont="1"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86" fillId="0" borderId="0" xfId="0" applyFont="1" applyAlignment="1">
      <alignment horizontal="center" textRotation="90"/>
    </xf>
    <xf numFmtId="0" fontId="60" fillId="0" borderId="0" xfId="2" applyBorder="1" applyAlignment="1" applyProtection="1">
      <alignment vertical="top" wrapText="1"/>
    </xf>
    <xf numFmtId="0" fontId="91" fillId="0" borderId="0" xfId="0" applyFont="1" applyAlignment="1">
      <alignment horizontal="center"/>
    </xf>
    <xf numFmtId="0" fontId="86" fillId="0" borderId="0" xfId="0" applyFont="1"/>
    <xf numFmtId="0" fontId="96" fillId="0" borderId="0" xfId="0" applyFont="1" applyAlignment="1">
      <alignment wrapText="1"/>
    </xf>
    <xf numFmtId="0" fontId="11" fillId="3" borderId="5" xfId="0" applyFont="1" applyFill="1" applyBorder="1" applyAlignment="1">
      <alignment horizontal="center" vertical="center" wrapText="1"/>
    </xf>
    <xf numFmtId="0" fontId="23" fillId="8" borderId="6" xfId="0" applyFont="1" applyFill="1" applyBorder="1" applyAlignment="1">
      <alignment vertical="center"/>
    </xf>
    <xf numFmtId="0" fontId="24" fillId="8" borderId="7" xfId="0" applyFont="1" applyFill="1" applyBorder="1" applyAlignment="1">
      <alignment horizontal="justify" vertical="center" wrapText="1"/>
    </xf>
    <xf numFmtId="0" fontId="2" fillId="5" borderId="1" xfId="0" applyFont="1" applyFill="1" applyBorder="1" applyAlignment="1">
      <alignment horizontal="left" vertical="center"/>
    </xf>
    <xf numFmtId="0" fontId="24" fillId="0" borderId="2" xfId="0" applyFont="1" applyBorder="1" applyAlignment="1">
      <alignment vertical="center" wrapText="1"/>
    </xf>
    <xf numFmtId="0" fontId="15" fillId="0" borderId="2" xfId="0" applyFont="1" applyBorder="1" applyAlignment="1">
      <alignment vertical="center"/>
    </xf>
    <xf numFmtId="0" fontId="28" fillId="0" borderId="0" xfId="0" applyFont="1" applyAlignment="1">
      <alignment horizontal="center" vertical="center" textRotation="14"/>
    </xf>
    <xf numFmtId="0" fontId="27" fillId="9" borderId="5" xfId="0" applyFont="1" applyFill="1" applyBorder="1" applyAlignment="1">
      <alignment horizontal="left" vertical="center" readingOrder="1"/>
    </xf>
    <xf numFmtId="0" fontId="30" fillId="0" borderId="6" xfId="0" applyFont="1" applyBorder="1" applyAlignment="1">
      <alignment horizontal="center" vertical="center" wrapText="1"/>
    </xf>
    <xf numFmtId="0" fontId="8" fillId="0" borderId="0" xfId="0" applyFont="1" applyAlignment="1">
      <alignment horizontal="center" vertical="center"/>
    </xf>
    <xf numFmtId="0" fontId="29" fillId="0" borderId="10" xfId="0" applyFont="1" applyBorder="1" applyAlignment="1">
      <alignment horizontal="right" vertical="center"/>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29" fillId="0" borderId="0" xfId="0" applyFont="1" applyAlignment="1" applyProtection="1">
      <alignment horizontal="left" vertical="center"/>
      <protection locked="0"/>
    </xf>
    <xf numFmtId="0" fontId="33" fillId="0" borderId="0" xfId="0" applyFont="1" applyAlignment="1" applyProtection="1">
      <alignment vertical="top" wrapText="1"/>
      <protection locked="0"/>
    </xf>
    <xf numFmtId="0" fontId="34" fillId="0" borderId="6" xfId="0" applyFont="1" applyBorder="1" applyAlignment="1">
      <alignment horizontal="center" vertical="center" wrapText="1"/>
    </xf>
    <xf numFmtId="0" fontId="9" fillId="0" borderId="0" xfId="0" applyFont="1" applyAlignment="1" applyProtection="1">
      <alignment horizontal="left" vertical="center" wrapText="1"/>
      <protection locked="0"/>
    </xf>
    <xf numFmtId="0" fontId="33" fillId="10" borderId="0" xfId="0" applyFont="1" applyFill="1" applyAlignment="1" applyProtection="1">
      <alignment vertical="top" wrapText="1"/>
      <protection locked="0"/>
    </xf>
    <xf numFmtId="164" fontId="29" fillId="10" borderId="0" xfId="1" applyFont="1" applyFill="1" applyBorder="1" applyAlignment="1" applyProtection="1">
      <alignment horizontal="center" vertical="center"/>
      <protection locked="0"/>
    </xf>
    <xf numFmtId="0" fontId="29" fillId="0" borderId="0" xfId="0" applyFont="1" applyAlignment="1">
      <alignment horizontal="left" vertical="center" wrapText="1"/>
    </xf>
    <xf numFmtId="0" fontId="35" fillId="0" borderId="0" xfId="0" applyFont="1" applyAlignment="1">
      <alignment horizontal="left" readingOrder="2"/>
    </xf>
    <xf numFmtId="0" fontId="37" fillId="8" borderId="0" xfId="0" applyFont="1" applyFill="1" applyAlignment="1">
      <alignment horizontal="left"/>
    </xf>
    <xf numFmtId="0" fontId="39" fillId="8" borderId="0" xfId="0" applyFont="1" applyFill="1" applyAlignment="1">
      <alignment horizontal="left" vertical="top" wrapText="1"/>
    </xf>
    <xf numFmtId="0" fontId="29" fillId="0" borderId="10" xfId="0" applyFont="1" applyBorder="1" applyAlignment="1">
      <alignment horizontal="center" vertical="center" wrapText="1"/>
    </xf>
    <xf numFmtId="0" fontId="29" fillId="11" borderId="0" xfId="0" applyFont="1" applyFill="1" applyAlignment="1" applyProtection="1">
      <alignment horizontal="left" vertical="center" indent="1"/>
      <protection locked="0"/>
    </xf>
    <xf numFmtId="0" fontId="29" fillId="0" borderId="10" xfId="0" applyFont="1" applyBorder="1" applyAlignment="1" applyProtection="1">
      <alignment horizontal="right" vertical="center" wrapText="1"/>
      <protection locked="0"/>
    </xf>
    <xf numFmtId="164" fontId="29" fillId="0" borderId="0" xfId="0" applyNumberFormat="1" applyFont="1" applyAlignment="1">
      <alignment horizontal="center" vertical="center" wrapText="1"/>
    </xf>
    <xf numFmtId="164" fontId="29" fillId="0" borderId="0" xfId="0" applyNumberFormat="1"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0" fontId="29" fillId="0" borderId="1" xfId="0" applyFont="1" applyBorder="1" applyAlignment="1">
      <alignment horizontal="center"/>
    </xf>
    <xf numFmtId="0" fontId="0" fillId="12" borderId="1" xfId="0" applyFill="1" applyBorder="1"/>
    <xf numFmtId="0" fontId="52" fillId="0" borderId="1" xfId="0" applyFont="1" applyBorder="1"/>
    <xf numFmtId="0" fontId="29" fillId="0" borderId="1" xfId="0" applyFont="1" applyBorder="1"/>
    <xf numFmtId="0" fontId="9" fillId="12" borderId="6" xfId="0" applyFont="1" applyFill="1" applyBorder="1" applyAlignment="1">
      <alignment wrapText="1"/>
    </xf>
    <xf numFmtId="0" fontId="52" fillId="0" borderId="0" xfId="0" applyFont="1" applyAlignment="1">
      <alignment horizontal="center" vertical="center"/>
    </xf>
    <xf numFmtId="0" fontId="52" fillId="0" borderId="2" xfId="0" applyFont="1" applyBorder="1" applyAlignment="1">
      <alignment horizontal="center" vertical="center" wrapText="1"/>
    </xf>
    <xf numFmtId="0" fontId="24" fillId="0" borderId="7" xfId="0" applyFont="1" applyBorder="1" applyAlignment="1">
      <alignment horizontal="center"/>
    </xf>
    <xf numFmtId="0" fontId="2" fillId="0" borderId="0" xfId="0" applyFont="1" applyAlignment="1">
      <alignment horizontal="left" vertical="center" wrapText="1"/>
    </xf>
    <xf numFmtId="0" fontId="24" fillId="0" borderId="1" xfId="0" applyFont="1" applyBorder="1" applyAlignment="1">
      <alignment horizontal="center" wrapText="1"/>
    </xf>
    <xf numFmtId="0" fontId="24" fillId="0" borderId="17" xfId="0" applyFont="1" applyBorder="1" applyAlignment="1">
      <alignment horizontal="center" wrapText="1"/>
    </xf>
    <xf numFmtId="0" fontId="24" fillId="0" borderId="1" xfId="0" applyFont="1" applyBorder="1" applyAlignment="1">
      <alignment horizontal="center" vertical="center"/>
    </xf>
    <xf numFmtId="0" fontId="29" fillId="0" borderId="7" xfId="0" applyFont="1" applyBorder="1" applyAlignment="1" applyProtection="1">
      <alignment horizontal="center" vertical="center" wrapText="1"/>
      <protection locked="0"/>
    </xf>
    <xf numFmtId="0" fontId="24" fillId="0" borderId="1" xfId="0" applyFont="1" applyBorder="1" applyAlignment="1">
      <alignment horizontal="center" vertical="center" wrapText="1"/>
    </xf>
    <xf numFmtId="49" fontId="54" fillId="0" borderId="1" xfId="0" applyNumberFormat="1" applyFont="1" applyBorder="1" applyAlignment="1">
      <alignment horizontal="center" vertical="center"/>
    </xf>
    <xf numFmtId="0" fontId="54" fillId="0" borderId="1" xfId="0" applyFont="1" applyBorder="1" applyAlignment="1">
      <alignment horizontal="center" wrapText="1"/>
    </xf>
    <xf numFmtId="0" fontId="0" fillId="0" borderId="5" xfId="0" applyBorder="1" applyAlignment="1">
      <alignment horizontal="center" vertical="center" wrapText="1"/>
    </xf>
    <xf numFmtId="0" fontId="15" fillId="0" borderId="7" xfId="0" applyFont="1" applyBorder="1" applyAlignment="1">
      <alignment horizontal="center"/>
    </xf>
    <xf numFmtId="0" fontId="29" fillId="0" borderId="11" xfId="0" applyFont="1" applyBorder="1" applyAlignment="1">
      <alignment horizontal="right" vertical="center" textRotation="90"/>
    </xf>
    <xf numFmtId="0" fontId="2" fillId="0" borderId="1" xfId="0" applyFont="1" applyBorder="1" applyAlignment="1">
      <alignment horizontal="center" vertical="center" wrapText="1"/>
    </xf>
    <xf numFmtId="0" fontId="57" fillId="0" borderId="1" xfId="0" applyFont="1" applyBorder="1" applyAlignment="1" applyProtection="1">
      <alignment horizontal="center" vertical="center" wrapText="1"/>
      <protection locked="0"/>
    </xf>
    <xf numFmtId="0" fontId="15" fillId="0" borderId="1" xfId="0" applyFont="1" applyBorder="1" applyAlignment="1">
      <alignment horizontal="center"/>
    </xf>
    <xf numFmtId="49" fontId="54" fillId="0" borderId="1" xfId="0" applyNumberFormat="1" applyFont="1" applyBorder="1" applyAlignment="1">
      <alignment horizontal="center" vertical="center" wrapText="1"/>
    </xf>
    <xf numFmtId="0" fontId="55" fillId="0" borderId="8" xfId="0" applyFont="1" applyBorder="1" applyAlignment="1">
      <alignment horizontal="center" wrapText="1"/>
    </xf>
    <xf numFmtId="0" fontId="55" fillId="0" borderId="9" xfId="0" applyFont="1" applyBorder="1" applyAlignment="1">
      <alignment horizontal="center" wrapText="1"/>
    </xf>
    <xf numFmtId="0" fontId="0" fillId="0" borderId="0" xfId="0" applyAlignment="1">
      <alignment horizontal="center" vertical="center" wrapText="1"/>
    </xf>
    <xf numFmtId="0" fontId="9" fillId="0" borderId="1" xfId="0" applyFont="1" applyBorder="1" applyAlignment="1">
      <alignment horizontal="center"/>
    </xf>
    <xf numFmtId="0" fontId="61" fillId="11" borderId="0" xfId="0" applyFont="1" applyFill="1" applyAlignment="1">
      <alignment vertical="center" wrapText="1"/>
    </xf>
    <xf numFmtId="0" fontId="63" fillId="0" borderId="0" xfId="0" applyFont="1" applyAlignment="1">
      <alignment horizontal="center"/>
    </xf>
    <xf numFmtId="0" fontId="64" fillId="0" borderId="0" xfId="0" applyFont="1" applyAlignment="1">
      <alignment horizontal="center" vertical="top"/>
    </xf>
    <xf numFmtId="49" fontId="65" fillId="0" borderId="19" xfId="0" applyNumberFormat="1" applyFont="1" applyBorder="1" applyAlignment="1">
      <alignment horizontal="center" vertical="center" wrapText="1"/>
    </xf>
    <xf numFmtId="49" fontId="67" fillId="0" borderId="20" xfId="0" applyNumberFormat="1" applyFont="1" applyBorder="1" applyAlignment="1">
      <alignment horizontal="center" vertical="center"/>
    </xf>
    <xf numFmtId="49" fontId="66" fillId="0" borderId="0" xfId="0" applyNumberFormat="1" applyFont="1" applyAlignment="1">
      <alignment horizontal="center" vertical="center" wrapText="1"/>
    </xf>
    <xf numFmtId="0" fontId="4" fillId="5" borderId="15" xfId="0" applyFont="1" applyFill="1" applyBorder="1" applyAlignment="1">
      <alignment horizontal="center" vertical="center"/>
    </xf>
    <xf numFmtId="0" fontId="4" fillId="5" borderId="2" xfId="0" applyFont="1" applyFill="1" applyBorder="1" applyAlignment="1">
      <alignment horizontal="center"/>
    </xf>
    <xf numFmtId="0" fontId="4" fillId="5" borderId="16" xfId="0" applyFont="1" applyFill="1" applyBorder="1" applyAlignment="1">
      <alignment horizontal="left" vertical="top"/>
    </xf>
    <xf numFmtId="0" fontId="69" fillId="15" borderId="0" xfId="0" applyFont="1" applyFill="1" applyAlignment="1">
      <alignment horizontal="justify" vertical="center" wrapText="1"/>
    </xf>
    <xf numFmtId="0" fontId="4" fillId="5" borderId="13" xfId="0" applyFont="1" applyFill="1" applyBorder="1" applyAlignment="1">
      <alignment horizontal="left" vertical="top" wrapText="1"/>
    </xf>
    <xf numFmtId="0" fontId="4" fillId="16" borderId="1" xfId="0" applyFont="1" applyFill="1" applyBorder="1" applyAlignment="1">
      <alignment horizontal="left" vertical="top" wrapText="1"/>
    </xf>
    <xf numFmtId="168" fontId="9" fillId="9" borderId="0" xfId="0" applyNumberFormat="1" applyFont="1" applyFill="1" applyAlignment="1">
      <alignment vertical="top" wrapText="1" readingOrder="1"/>
    </xf>
    <xf numFmtId="49" fontId="72" fillId="0" borderId="0" xfId="0" applyNumberFormat="1" applyFont="1" applyAlignment="1">
      <alignment horizontal="right" readingOrder="1"/>
    </xf>
    <xf numFmtId="0" fontId="74" fillId="0" borderId="0" xfId="0" applyFont="1" applyAlignment="1">
      <alignment horizontal="left" vertical="top" indent="2"/>
    </xf>
    <xf numFmtId="0" fontId="10" fillId="0" borderId="0" xfId="0" applyFont="1" applyAlignment="1">
      <alignment horizontal="left" vertical="top" indent="5"/>
    </xf>
    <xf numFmtId="0" fontId="69" fillId="17" borderId="0" xfId="0" applyFont="1" applyFill="1" applyAlignment="1">
      <alignment vertical="center" wrapText="1"/>
    </xf>
    <xf numFmtId="49" fontId="9" fillId="0" borderId="0" xfId="0" applyNumberFormat="1" applyFont="1" applyAlignment="1">
      <alignment vertical="top" wrapText="1"/>
    </xf>
    <xf numFmtId="49" fontId="0" fillId="0" borderId="0" xfId="0" applyNumberFormat="1" applyAlignment="1">
      <alignment vertical="top" wrapText="1"/>
    </xf>
    <xf numFmtId="49" fontId="24" fillId="0" borderId="0" xfId="0" applyNumberFormat="1" applyFont="1" applyAlignment="1">
      <alignment horizontal="center" vertical="top" wrapText="1"/>
    </xf>
    <xf numFmtId="49" fontId="60" fillId="0" borderId="11" xfId="2" applyNumberFormat="1" applyBorder="1" applyAlignment="1" applyProtection="1">
      <alignment horizontal="center" vertical="center"/>
    </xf>
    <xf numFmtId="49" fontId="29" fillId="0" borderId="0" xfId="0" applyNumberFormat="1" applyFont="1" applyAlignment="1">
      <alignment horizontal="left" vertical="top" shrinkToFit="1"/>
    </xf>
    <xf numFmtId="2" fontId="9" fillId="0" borderId="0" xfId="0" applyNumberFormat="1" applyFont="1" applyAlignment="1">
      <alignment horizontal="center" vertical="top"/>
    </xf>
    <xf numFmtId="49" fontId="13" fillId="0" borderId="0" xfId="0" applyNumberFormat="1" applyFont="1" applyAlignment="1">
      <alignment vertical="top"/>
    </xf>
    <xf numFmtId="168" fontId="0" fillId="7" borderId="0" xfId="0" applyNumberFormat="1" applyFill="1"/>
    <xf numFmtId="49" fontId="76" fillId="0" borderId="0" xfId="0" applyNumberFormat="1" applyFont="1" applyAlignment="1">
      <alignment horizontal="left" vertical="center" wrapText="1" indent="2"/>
    </xf>
    <xf numFmtId="49" fontId="9" fillId="0" borderId="0" xfId="0" applyNumberFormat="1" applyFont="1" applyAlignment="1">
      <alignment vertical="top"/>
    </xf>
    <xf numFmtId="4" fontId="0" fillId="7" borderId="0" xfId="0" applyNumberFormat="1" applyFill="1"/>
    <xf numFmtId="168" fontId="0" fillId="6" borderId="0" xfId="0" applyNumberFormat="1" applyFill="1" applyAlignment="1" applyProtection="1">
      <alignment vertical="top"/>
      <protection locked="0"/>
    </xf>
    <xf numFmtId="168" fontId="0" fillId="7" borderId="0" xfId="0" applyNumberFormat="1" applyFill="1" applyAlignment="1">
      <alignment vertical="top"/>
    </xf>
    <xf numFmtId="49" fontId="13" fillId="0" borderId="0" xfId="0" applyNumberFormat="1" applyFont="1" applyAlignment="1">
      <alignment horizontal="center" wrapText="1"/>
    </xf>
    <xf numFmtId="0" fontId="29" fillId="10" borderId="0" xfId="0" applyFont="1" applyFill="1" applyAlignment="1">
      <alignment horizontal="center" vertical="center" wrapText="1"/>
    </xf>
    <xf numFmtId="49" fontId="72" fillId="0" borderId="0" xfId="0" applyNumberFormat="1" applyFont="1" applyAlignment="1">
      <alignment vertical="top"/>
    </xf>
    <xf numFmtId="168" fontId="0" fillId="9" borderId="0" xfId="0" applyNumberFormat="1" applyFill="1" applyAlignment="1">
      <alignment vertical="top"/>
    </xf>
    <xf numFmtId="49" fontId="29" fillId="5" borderId="14" xfId="0" applyNumberFormat="1" applyFont="1" applyFill="1" applyBorder="1" applyAlignment="1">
      <alignment vertical="center"/>
    </xf>
    <xf numFmtId="168" fontId="52" fillId="5" borderId="16" xfId="0" applyNumberFormat="1" applyFont="1" applyFill="1" applyBorder="1" applyAlignment="1">
      <alignment vertical="center"/>
    </xf>
    <xf numFmtId="0" fontId="77" fillId="0" borderId="0" xfId="0" applyFont="1" applyAlignment="1">
      <alignment vertical="center"/>
    </xf>
    <xf numFmtId="168" fontId="8" fillId="0" borderId="0" xfId="0" applyNumberFormat="1" applyFont="1" applyAlignment="1" applyProtection="1">
      <alignment horizontal="right" vertical="center"/>
      <protection locked="0"/>
    </xf>
    <xf numFmtId="0" fontId="29" fillId="0" borderId="0" xfId="0" applyFont="1" applyAlignment="1" applyProtection="1">
      <alignment vertical="top" wrapText="1"/>
      <protection locked="0"/>
    </xf>
    <xf numFmtId="0" fontId="81" fillId="0" borderId="1" xfId="0" applyFont="1" applyBorder="1" applyAlignment="1">
      <alignment horizontal="center" wrapText="1"/>
    </xf>
    <xf numFmtId="0" fontId="81" fillId="0" borderId="6" xfId="0" applyFont="1" applyBorder="1" applyAlignment="1">
      <alignment horizontal="center" vertical="center"/>
    </xf>
    <xf numFmtId="0" fontId="0" fillId="0" borderId="1" xfId="0" applyBorder="1" applyAlignment="1">
      <alignment horizontal="center" vertical="center"/>
    </xf>
    <xf numFmtId="9" fontId="9" fillId="0" borderId="1" xfId="0" applyNumberFormat="1" applyFont="1" applyBorder="1" applyAlignment="1">
      <alignment horizontal="center"/>
    </xf>
    <xf numFmtId="0" fontId="72" fillId="0" borderId="1" xfId="0" applyFont="1" applyBorder="1" applyAlignment="1">
      <alignment horizontal="center" vertical="center" textRotation="90"/>
    </xf>
    <xf numFmtId="0" fontId="24" fillId="6" borderId="1" xfId="0" applyFont="1" applyFill="1" applyBorder="1" applyAlignment="1">
      <alignment horizontal="center" vertical="center" textRotation="90"/>
    </xf>
    <xf numFmtId="0" fontId="29" fillId="9" borderId="1" xfId="0" applyFont="1" applyFill="1" applyBorder="1" applyAlignment="1">
      <alignment horizontal="center" vertical="center" textRotation="90"/>
    </xf>
    <xf numFmtId="0" fontId="0" fillId="5" borderId="1" xfId="0" applyFill="1" applyBorder="1" applyAlignment="1">
      <alignment horizontal="center" vertical="center" textRotation="90"/>
    </xf>
    <xf numFmtId="0" fontId="24" fillId="7" borderId="1" xfId="0" applyFont="1" applyFill="1" applyBorder="1" applyAlignment="1">
      <alignment horizontal="center" vertical="center" textRotation="90"/>
    </xf>
    <xf numFmtId="0" fontId="29" fillId="0" borderId="0" xfId="0" applyFont="1" applyAlignment="1">
      <alignment horizontal="center"/>
    </xf>
    <xf numFmtId="0" fontId="82" fillId="0" borderId="21" xfId="0" applyFont="1" applyBorder="1" applyAlignment="1">
      <alignment horizontal="center" vertical="center" wrapText="1"/>
    </xf>
    <xf numFmtId="0" fontId="85" fillId="18" borderId="21" xfId="0" applyFont="1" applyFill="1" applyBorder="1" applyAlignment="1">
      <alignment horizontal="center" vertical="center" wrapText="1"/>
    </xf>
    <xf numFmtId="0" fontId="86" fillId="19" borderId="22" xfId="0" applyFont="1" applyFill="1" applyBorder="1" applyAlignment="1">
      <alignment horizontal="center" vertical="center"/>
    </xf>
    <xf numFmtId="0" fontId="87" fillId="8" borderId="1" xfId="0" applyFont="1" applyFill="1" applyBorder="1" applyAlignment="1">
      <alignment horizontal="center" vertical="center"/>
    </xf>
    <xf numFmtId="0" fontId="87" fillId="5" borderId="23" xfId="0" applyFont="1" applyFill="1" applyBorder="1" applyAlignment="1">
      <alignment horizontal="center" vertical="center"/>
    </xf>
    <xf numFmtId="49" fontId="88" fillId="0" borderId="24" xfId="0" applyNumberFormat="1" applyFont="1" applyBorder="1" applyAlignment="1">
      <alignment horizontal="center" vertical="center" textRotation="255"/>
    </xf>
    <xf numFmtId="0" fontId="88" fillId="0" borderId="26" xfId="0" applyFont="1" applyBorder="1" applyAlignment="1">
      <alignment horizontal="left" wrapText="1"/>
    </xf>
    <xf numFmtId="0" fontId="88" fillId="0" borderId="24" xfId="0" applyFont="1" applyBorder="1" applyAlignment="1">
      <alignment horizontal="center" vertical="center" textRotation="255"/>
    </xf>
    <xf numFmtId="0" fontId="88" fillId="0" borderId="41" xfId="0" applyFont="1" applyBorder="1" applyAlignment="1">
      <alignment wrapText="1"/>
    </xf>
    <xf numFmtId="0" fontId="88" fillId="0" borderId="53" xfId="0" applyFont="1" applyBorder="1" applyAlignment="1">
      <alignment horizontal="center" wrapText="1"/>
    </xf>
    <xf numFmtId="0" fontId="88" fillId="0" borderId="56" xfId="0" applyFont="1" applyBorder="1" applyAlignment="1">
      <alignment horizontal="center" vertical="center" textRotation="255"/>
    </xf>
    <xf numFmtId="0" fontId="88" fillId="0" borderId="60" xfId="0" applyFont="1" applyBorder="1" applyAlignment="1">
      <alignment horizontal="center" wrapText="1"/>
    </xf>
    <xf numFmtId="0" fontId="88" fillId="0" borderId="28" xfId="0" applyFont="1" applyBorder="1" applyAlignment="1">
      <alignment horizontal="center" wrapText="1"/>
    </xf>
    <xf numFmtId="0" fontId="9" fillId="19" borderId="65" xfId="0" applyFont="1" applyFill="1" applyBorder="1" applyAlignment="1">
      <alignment horizontal="center" vertical="center"/>
    </xf>
    <xf numFmtId="0" fontId="87" fillId="7" borderId="1" xfId="0" applyFont="1" applyFill="1" applyBorder="1" applyAlignment="1">
      <alignment horizontal="center" vertical="center"/>
    </xf>
    <xf numFmtId="0" fontId="87" fillId="9" borderId="23" xfId="0" applyFont="1" applyFill="1" applyBorder="1" applyAlignment="1">
      <alignment horizontal="center" vertical="center"/>
    </xf>
    <xf numFmtId="0" fontId="95" fillId="7" borderId="6" xfId="0" applyFont="1" applyFill="1" applyBorder="1" applyAlignment="1">
      <alignment horizontal="center" vertical="center" wrapText="1"/>
    </xf>
    <xf numFmtId="0" fontId="88" fillId="9" borderId="67" xfId="0" applyFont="1" applyFill="1" applyBorder="1" applyAlignment="1">
      <alignment horizontal="center" vertical="center" wrapText="1"/>
    </xf>
    <xf numFmtId="0" fontId="91" fillId="0" borderId="68" xfId="0" applyFont="1" applyBorder="1" applyAlignment="1">
      <alignment horizontal="center"/>
    </xf>
    <xf numFmtId="0" fontId="91" fillId="0" borderId="69" xfId="0" applyFont="1" applyBorder="1" applyAlignment="1">
      <alignment horizontal="center"/>
    </xf>
    <xf numFmtId="0" fontId="91" fillId="0" borderId="26" xfId="0" applyFont="1" applyBorder="1" applyAlignment="1">
      <alignment horizontal="center"/>
    </xf>
    <xf numFmtId="0" fontId="91" fillId="0" borderId="48" xfId="0" applyFont="1" applyBorder="1" applyAlignment="1">
      <alignment horizontal="center"/>
    </xf>
    <xf numFmtId="0" fontId="91" fillId="0" borderId="71" xfId="0" applyFont="1" applyBorder="1" applyAlignment="1">
      <alignment horizontal="center"/>
    </xf>
    <xf numFmtId="0" fontId="91" fillId="0" borderId="72" xfId="0" applyFont="1" applyBorder="1" applyAlignment="1">
      <alignment horizontal="center"/>
    </xf>
  </cellXfs>
  <cellStyles count="4">
    <cellStyle name="Collegamento ipertestuale" xfId="2" builtinId="8"/>
    <cellStyle name="Excel Built-in Followed Hyperlink" xfId="3" xr:uid="{00000000-0005-0000-0000-000007000000}"/>
    <cellStyle name="Migliaia" xfId="1" builtinId="3"/>
    <cellStyle name="Normale" xfId="0" builtinId="0"/>
  </cellStyles>
  <dxfs count="104">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CC00"/>
        </patternFill>
      </fill>
    </dxf>
    <dxf>
      <font>
        <b/>
        <i val="0"/>
      </font>
      <fill>
        <patternFill>
          <bgColor rgb="FF99CC00"/>
        </patternFill>
      </fill>
    </dxf>
    <dxf>
      <fill>
        <patternFill>
          <bgColor rgb="FFFF0000"/>
        </patternFill>
      </fill>
    </dxf>
    <dxf>
      <font>
        <b/>
        <i val="0"/>
      </font>
      <fill>
        <patternFill>
          <bgColor rgb="FFFF0000"/>
        </patternFill>
      </fill>
    </dxf>
    <dxf>
      <font>
        <color rgb="FFFFFFFF"/>
      </font>
      <fill>
        <patternFill>
          <bgColor rgb="FFFFFFFF"/>
        </patternFill>
      </fill>
    </dxf>
    <dxf>
      <fill>
        <patternFill>
          <bgColor rgb="FFFF0000"/>
        </patternFill>
      </fill>
    </dxf>
    <dxf>
      <fill>
        <patternFill>
          <bgColor rgb="FFFF0000"/>
        </patternFill>
      </fill>
    </dxf>
    <dxf>
      <font>
        <color rgb="FFFFFFFF"/>
      </font>
      <fill>
        <patternFill>
          <bgColor rgb="FFFFFFFF"/>
        </patternFill>
      </fill>
    </dxf>
    <dxf>
      <font>
        <color rgb="FFFFFFFF"/>
      </font>
      <fill>
        <patternFill>
          <bgColor rgb="FFFFFFFF"/>
        </patternFill>
      </fill>
      <border diagonalUp="0" diagonalDown="0">
        <left/>
        <right/>
        <top/>
        <bottom/>
      </border>
    </dxf>
    <dxf>
      <font>
        <color rgb="FFFFFFFF"/>
      </font>
      <fill>
        <patternFill>
          <bgColor rgb="FFFFFFFF"/>
        </patternFill>
      </fill>
    </dxf>
    <dxf>
      <fill>
        <patternFill>
          <bgColor rgb="FFFF0000"/>
        </patternFill>
      </fill>
    </dxf>
    <dxf>
      <fill>
        <patternFill>
          <bgColor rgb="FFFF0000"/>
        </patternFill>
      </fill>
    </dxf>
    <dxf>
      <font>
        <color rgb="FFFFFFFF"/>
      </font>
      <fill>
        <patternFill>
          <bgColor rgb="FFFFFFFF"/>
        </patternFill>
      </fill>
    </dxf>
    <dxf>
      <font>
        <color rgb="FFFFFFFF"/>
      </font>
      <fill>
        <patternFill>
          <bgColor rgb="FFFFFFFF"/>
        </patternFill>
      </fill>
      <border diagonalUp="0" diagonalDown="0">
        <left/>
        <right/>
        <top/>
        <bottom/>
      </border>
    </dxf>
    <dxf>
      <fill>
        <patternFill>
          <bgColor rgb="FFCCFFFF"/>
        </patternFill>
      </fill>
    </dxf>
    <dxf>
      <font>
        <b/>
        <i val="0"/>
      </font>
      <fill>
        <patternFill>
          <bgColor rgb="FFFF0000"/>
        </patternFill>
      </fill>
    </dxf>
    <dxf>
      <font>
        <b/>
        <i val="0"/>
      </font>
      <fill>
        <patternFill>
          <bgColor rgb="FF99CC00"/>
        </patternFill>
      </fill>
    </dxf>
    <dxf>
      <font>
        <b/>
        <i val="0"/>
      </font>
      <fill>
        <patternFill>
          <bgColor rgb="FFFF0000"/>
        </patternFill>
      </fill>
    </dxf>
    <dxf>
      <fill>
        <patternFill>
          <bgColor rgb="FFFF0000"/>
        </patternFill>
      </fill>
    </dxf>
    <dxf>
      <fill>
        <patternFill>
          <bgColor rgb="FFFF0000"/>
        </patternFill>
      </fill>
    </dxf>
    <dxf>
      <font>
        <color rgb="FFFFFFFF"/>
      </font>
      <fill>
        <patternFill>
          <bgColor rgb="FFFFFFFF"/>
        </patternFill>
      </fill>
      <border diagonalUp="0" diagonalDown="0">
        <left/>
        <right/>
        <top/>
        <bottom/>
      </border>
    </dxf>
    <dxf>
      <font>
        <color rgb="FFFFFFFF"/>
      </font>
      <fill>
        <patternFill>
          <bgColor rgb="FFFFFFFF"/>
        </patternFill>
      </fill>
    </dxf>
    <dxf>
      <fill>
        <patternFill>
          <bgColor rgb="FFFF0000"/>
        </patternFill>
      </fill>
    </dxf>
    <dxf>
      <font>
        <color rgb="FFFFFFFF"/>
      </font>
      <fill>
        <patternFill>
          <bgColor rgb="FFFFFFFF"/>
        </patternFill>
      </fill>
    </dxf>
    <dxf>
      <fill>
        <patternFill>
          <bgColor rgb="FFFF0000"/>
        </patternFill>
      </fill>
    </dxf>
    <dxf>
      <fill>
        <patternFill>
          <bgColor rgb="FFCCFFFF"/>
        </patternFill>
      </fill>
    </dxf>
    <dxf>
      <font>
        <color rgb="FFFFFFFF"/>
      </font>
      <fill>
        <patternFill>
          <bgColor rgb="FFFFFFFF"/>
        </patternFill>
      </fill>
    </dxf>
    <dxf>
      <font>
        <color rgb="FFFFFFFF"/>
      </font>
      <fill>
        <patternFill>
          <bgColor rgb="FFFFFFFF"/>
        </patternFill>
      </fill>
    </dxf>
    <dxf>
      <font>
        <color rgb="FFFFFFFF"/>
      </font>
      <fill>
        <patternFill>
          <bgColor rgb="FFFFFFFF"/>
        </patternFill>
      </fill>
    </dxf>
    <dxf>
      <font>
        <color rgb="FFFFFFFF"/>
      </font>
      <fill>
        <patternFill>
          <bgColor rgb="FFFFFFFF"/>
        </patternFill>
      </fill>
    </dxf>
    <dxf>
      <font>
        <color rgb="FFFFFFFF"/>
      </font>
      <fill>
        <patternFill>
          <bgColor rgb="FFFFFFFF"/>
        </patternFill>
      </fill>
    </dxf>
    <dxf>
      <font>
        <b val="0"/>
        <i val="0"/>
      </font>
      <fill>
        <patternFill>
          <bgColor rgb="FFFF0000"/>
        </patternFill>
      </fill>
    </dxf>
    <dxf>
      <font>
        <b val="0"/>
        <i val="0"/>
      </font>
      <fill>
        <patternFill>
          <bgColor rgb="FFFF0000"/>
        </patternFill>
      </fill>
    </dxf>
    <dxf>
      <font>
        <b val="0"/>
        <i val="0"/>
      </font>
      <fill>
        <patternFill>
          <bgColor rgb="FFFF0000"/>
        </patternFill>
      </fill>
    </dxf>
    <dxf>
      <font>
        <b val="0"/>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FFFF"/>
        </patternFill>
      </fill>
    </dxf>
    <dxf>
      <fill>
        <patternFill>
          <bgColor rgb="FFFF0000"/>
        </patternFill>
      </fill>
    </dxf>
    <dxf>
      <font>
        <color rgb="FFFFFFFF"/>
      </font>
    </dxf>
    <dxf>
      <font>
        <color rgb="FF99CC00"/>
      </font>
      <fill>
        <patternFill>
          <bgColor rgb="FF99CC00"/>
        </patternFill>
      </fill>
    </dxf>
    <dxf>
      <font>
        <b/>
        <i val="0"/>
      </font>
      <fill>
        <patternFill>
          <bgColor rgb="FFCCFFFF"/>
        </patternFill>
      </fill>
    </dxf>
    <dxf>
      <font>
        <b/>
        <i val="0"/>
        <color rgb="FFFFFFFF"/>
      </font>
      <fill>
        <patternFill>
          <bgColor rgb="FFFFFFFF"/>
        </patternFill>
      </fill>
    </dxf>
    <dxf>
      <font>
        <b/>
        <i val="0"/>
      </font>
      <fill>
        <patternFill>
          <bgColor rgb="FFFF0000"/>
        </patternFill>
      </fill>
    </dxf>
    <dxf>
      <font>
        <b/>
        <i val="0"/>
      </font>
      <fill>
        <patternFill>
          <bgColor rgb="FFFF0000"/>
        </patternFill>
      </fill>
    </dxf>
    <dxf>
      <font>
        <color rgb="FFFFFFFF"/>
      </font>
    </dxf>
    <dxf>
      <font>
        <b/>
        <i val="0"/>
      </font>
      <fill>
        <patternFill>
          <bgColor rgb="FFFF0000"/>
        </patternFill>
      </fill>
    </dxf>
    <dxf>
      <font>
        <b/>
        <i val="0"/>
      </font>
      <fill>
        <patternFill>
          <bgColor rgb="FFFF0000"/>
        </patternFill>
      </fill>
    </dxf>
    <dxf>
      <font>
        <color rgb="FFFFFFFF"/>
      </font>
    </dxf>
    <dxf>
      <font>
        <b/>
        <i val="0"/>
      </font>
      <fill>
        <patternFill>
          <bgColor rgb="FFFF0000"/>
        </patternFill>
      </fill>
    </dxf>
    <dxf>
      <font>
        <color rgb="FFFFFFFF"/>
      </font>
    </dxf>
    <dxf>
      <font>
        <color rgb="FFFFFFFF"/>
      </font>
    </dxf>
    <dxf>
      <font>
        <b/>
        <i val="0"/>
      </font>
      <fill>
        <patternFill>
          <bgColor rgb="FFFF0000"/>
        </patternFill>
      </fill>
    </dxf>
    <dxf>
      <font>
        <color rgb="FF99CC00"/>
      </font>
      <fill>
        <patternFill>
          <bgColor rgb="FF99CC00"/>
        </patternFill>
      </fill>
    </dxf>
    <dxf>
      <font>
        <b/>
        <i val="0"/>
      </font>
      <fill>
        <patternFill>
          <bgColor rgb="FFCCFFFF"/>
        </patternFill>
      </fill>
    </dxf>
    <dxf>
      <font>
        <color rgb="FFFFFFFF"/>
      </font>
    </dxf>
    <dxf>
      <fill>
        <patternFill>
          <bgColor rgb="FFFF0000"/>
        </patternFill>
      </fill>
    </dxf>
    <dxf>
      <fill>
        <patternFill>
          <bgColor rgb="FF99CC00"/>
        </patternFill>
      </fill>
    </dxf>
    <dxf>
      <font>
        <b/>
        <i val="0"/>
      </font>
      <fill>
        <patternFill>
          <bgColor rgb="FFFF0000"/>
        </patternFill>
      </fill>
      <border diagonalUp="0" diagonalDown="0">
        <left style="thin">
          <color auto="1"/>
        </left>
        <right style="thin">
          <color auto="1"/>
        </right>
        <top style="thin">
          <color auto="1"/>
        </top>
        <bottom style="thin">
          <color auto="1"/>
        </bottom>
      </border>
    </dxf>
    <dxf>
      <font>
        <b/>
        <i val="0"/>
      </font>
      <fill>
        <patternFill>
          <bgColor rgb="FFCCFFFF"/>
        </patternFill>
      </fill>
    </dxf>
    <dxf>
      <font>
        <color rgb="FFFFFFFF"/>
      </font>
    </dxf>
    <dxf>
      <fill>
        <patternFill>
          <bgColor rgb="FF99CC00"/>
        </patternFill>
      </fill>
    </dxf>
    <dxf>
      <fill>
        <patternFill>
          <bgColor rgb="FFFF0000"/>
        </patternFill>
      </fill>
    </dxf>
    <dxf>
      <font>
        <b/>
        <i val="0"/>
      </font>
      <fill>
        <patternFill>
          <bgColor rgb="FFFF0000"/>
        </patternFill>
      </fill>
    </dxf>
    <dxf>
      <fill>
        <patternFill>
          <bgColor rgb="FFFF0000"/>
        </patternFill>
      </fill>
    </dxf>
    <dxf>
      <font>
        <b/>
        <i val="0"/>
        <color rgb="FFFFFFFF"/>
      </font>
    </dxf>
    <dxf>
      <fill>
        <patternFill>
          <bgColor rgb="FFFF0000"/>
        </patternFill>
      </fill>
    </dxf>
    <dxf>
      <font>
        <color rgb="FFFFFFFF"/>
      </font>
    </dxf>
    <dxf>
      <font>
        <color rgb="FF99CC00"/>
      </font>
      <fill>
        <patternFill>
          <bgColor rgb="FF99CC00"/>
        </patternFill>
      </fill>
    </dxf>
    <dxf>
      <font>
        <b/>
        <i val="0"/>
      </font>
      <fill>
        <patternFill>
          <bgColor rgb="FFFF0000"/>
        </patternFill>
      </fill>
    </dxf>
    <dxf>
      <font>
        <color rgb="FFFFFFFF"/>
      </font>
    </dxf>
    <dxf>
      <font>
        <color rgb="FF99CC00"/>
      </font>
      <fill>
        <patternFill>
          <bgColor rgb="FF99CC00"/>
        </patternFill>
      </fill>
    </dxf>
    <dxf>
      <font>
        <b/>
        <i val="0"/>
      </font>
      <fill>
        <patternFill>
          <bgColor rgb="FFFF0000"/>
        </patternFill>
      </fill>
    </dxf>
    <dxf>
      <font>
        <color rgb="FFFFFFFF"/>
      </font>
    </dxf>
    <dxf>
      <font>
        <color rgb="FF99CC00"/>
      </font>
      <fill>
        <patternFill>
          <bgColor rgb="FF99CC00"/>
        </patternFill>
      </fill>
    </dxf>
    <dxf>
      <font>
        <b/>
        <i val="0"/>
      </font>
      <fill>
        <patternFill>
          <bgColor rgb="FFCCFFFF"/>
        </patternFill>
      </fill>
    </dxf>
    <dxf>
      <fill>
        <patternFill>
          <bgColor rgb="FFCCFFFF"/>
        </patternFill>
      </fill>
    </dxf>
    <dxf>
      <fill>
        <patternFill>
          <bgColor rgb="FFFF0000"/>
        </patternFill>
      </fill>
    </dxf>
    <dxf>
      <font>
        <color rgb="FFFFFFFF"/>
      </font>
      <fill>
        <patternFill>
          <bgColor rgb="FFFFFFFF"/>
        </patternFill>
      </fill>
    </dxf>
    <dxf>
      <fill>
        <patternFill>
          <bgColor rgb="FFFF0000"/>
        </patternFill>
      </fill>
    </dxf>
    <dxf>
      <font>
        <name val="Arial"/>
        <charset val="1"/>
      </font>
    </dxf>
    <dxf>
      <fill>
        <patternFill>
          <bgColor rgb="FF99CC00"/>
        </patternFill>
      </fill>
    </dxf>
    <dxf>
      <font>
        <name val="Arial"/>
        <charset val="1"/>
      </font>
    </dxf>
    <dxf>
      <fill>
        <patternFill>
          <bgColor rgb="FFFF0000"/>
        </patternFill>
      </fill>
    </dxf>
    <dxf>
      <fill>
        <patternFill>
          <bgColor rgb="FF99CC00"/>
        </patternFill>
      </fill>
    </dxf>
    <dxf>
      <fill>
        <patternFill>
          <bgColor rgb="FFFF0000"/>
        </patternFill>
      </fill>
    </dxf>
    <dxf>
      <font>
        <color rgb="FFFFFFFF"/>
      </font>
      <fill>
        <patternFill>
          <bgColor rgb="FFFFFFFF"/>
        </patternFill>
      </fill>
    </dxf>
    <dxf>
      <font>
        <color rgb="FFFFFFFF"/>
      </font>
      <fill>
        <patternFill>
          <bgColor rgb="FFFFFFFF"/>
        </patternFill>
      </fill>
    </dxf>
    <dxf>
      <font>
        <color rgb="FFFFFFFF"/>
      </font>
    </dxf>
    <dxf>
      <fill>
        <patternFill>
          <bgColor rgb="FF99CC00"/>
        </patternFill>
      </fill>
    </dxf>
    <dxf>
      <font>
        <b/>
        <i val="0"/>
      </font>
      <fill>
        <patternFill>
          <bgColor rgb="FFFFFFFF"/>
        </patternFill>
      </fill>
    </dxf>
    <dxf>
      <font>
        <color rgb="FFFFFFFF"/>
      </font>
    </dxf>
    <dxf>
      <font>
        <color rgb="FFFFFFFF"/>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9999FF"/>
      <rgbColor rgb="FF993366"/>
      <rgbColor rgb="FFFFFFCC"/>
      <rgbColor rgb="FFCCFFFF"/>
      <rgbColor rgb="FF660066"/>
      <rgbColor rgb="FFFF972F"/>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CCC1DA"/>
      <rgbColor rgb="FFCC99FF"/>
      <rgbColor rgb="FFFFCC99"/>
      <rgbColor rgb="FF3366FF"/>
      <rgbColor rgb="FF33CCCC"/>
      <rgbColor rgb="FF99CC00"/>
      <rgbColor rgb="FFFFCC00"/>
      <rgbColor rgb="FFFF9900"/>
      <rgbColor rgb="FFFF6600"/>
      <rgbColor rgb="FF666699"/>
      <rgbColor rgb="FFC4BD97"/>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3</xdr:col>
      <xdr:colOff>783720</xdr:colOff>
      <xdr:row>4</xdr:row>
      <xdr:rowOff>322200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222920" y="647640"/>
          <a:ext cx="2102760" cy="32220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171360</xdr:colOff>
      <xdr:row>97</xdr:row>
      <xdr:rowOff>9360</xdr:rowOff>
    </xdr:from>
    <xdr:to>
      <xdr:col>8</xdr:col>
      <xdr:colOff>284040</xdr:colOff>
      <xdr:row>99</xdr:row>
      <xdr:rowOff>160200</xdr:rowOff>
    </xdr:to>
    <xdr:sp macro="" textlink="">
      <xdr:nvSpPr>
        <xdr:cNvPr id="2" name="AutoShape 36">
          <a:extLst>
            <a:ext uri="{FF2B5EF4-FFF2-40B4-BE49-F238E27FC236}">
              <a16:creationId xmlns:a16="http://schemas.microsoft.com/office/drawing/2014/main" id="{00000000-0008-0000-0100-000002000000}"/>
            </a:ext>
          </a:extLst>
        </xdr:cNvPr>
        <xdr:cNvSpPr/>
      </xdr:nvSpPr>
      <xdr:spPr>
        <a:xfrm>
          <a:off x="2999520" y="18009720"/>
          <a:ext cx="112680" cy="474840"/>
        </a:xfrm>
        <a:prstGeom prst="rightBrace">
          <a:avLst>
            <a:gd name="adj1" fmla="val 42361"/>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47520</xdr:colOff>
      <xdr:row>49</xdr:row>
      <xdr:rowOff>162000</xdr:rowOff>
    </xdr:from>
    <xdr:to>
      <xdr:col>33</xdr:col>
      <xdr:colOff>531360</xdr:colOff>
      <xdr:row>51</xdr:row>
      <xdr:rowOff>169560</xdr:rowOff>
    </xdr:to>
    <xdr:sp macro="" textlink="">
      <xdr:nvSpPr>
        <xdr:cNvPr id="2" name="Text Box 18">
          <a:extLst>
            <a:ext uri="{FF2B5EF4-FFF2-40B4-BE49-F238E27FC236}">
              <a16:creationId xmlns:a16="http://schemas.microsoft.com/office/drawing/2014/main" id="{00000000-0008-0000-0200-000002000000}"/>
            </a:ext>
          </a:extLst>
        </xdr:cNvPr>
        <xdr:cNvSpPr/>
      </xdr:nvSpPr>
      <xdr:spPr>
        <a:xfrm>
          <a:off x="9965520" y="2305080"/>
          <a:ext cx="2417400" cy="388440"/>
        </a:xfrm>
        <a:prstGeom prst="rect">
          <a:avLst/>
        </a:prstGeom>
        <a:solidFill>
          <a:srgbClr val="FF9900"/>
        </a:solidFill>
        <a:ln w="9525">
          <a:solidFill>
            <a:srgbClr val="000000"/>
          </a:solidFill>
          <a:miter/>
        </a:ln>
      </xdr:spPr>
      <xdr:style>
        <a:lnRef idx="0">
          <a:scrgbClr r="0" g="0" b="0"/>
        </a:lnRef>
        <a:fillRef idx="0">
          <a:scrgbClr r="0" g="0" b="0"/>
        </a:fillRef>
        <a:effectRef idx="0">
          <a:scrgbClr r="0" g="0" b="0"/>
        </a:effectRef>
        <a:fontRef idx="minor"/>
      </xdr:style>
      <xdr:txBody>
        <a:bodyPr vertOverflow="clip" lIns="27360" tIns="23040" rIns="27360" bIns="0" anchor="t" upright="1">
          <a:noAutofit/>
        </a:bodyPr>
        <a:lstStyle/>
        <a:p>
          <a:pPr algn="ctr" rtl="1">
            <a:lnSpc>
              <a:spcPct val="100000"/>
            </a:lnSpc>
          </a:pPr>
          <a:r>
            <a:rPr lang="it-IT" sz="1000" b="1" strike="noStrike" spc="-1">
              <a:solidFill>
                <a:srgbClr val="000000"/>
              </a:solidFill>
              <a:latin typeface="Arial"/>
            </a:rPr>
            <a:t>Le celle arancioni </a:t>
          </a:r>
          <a:endParaRPr lang="it-IT" sz="1000" b="0" strike="noStrike" spc="-1">
            <a:latin typeface="Times New Roman"/>
          </a:endParaRPr>
        </a:p>
        <a:p>
          <a:pPr algn="ctr" rtl="1">
            <a:lnSpc>
              <a:spcPct val="100000"/>
            </a:lnSpc>
          </a:pPr>
          <a:r>
            <a:rPr lang="it-IT" sz="1000" b="1" u="sng" strike="noStrike" spc="-1">
              <a:solidFill>
                <a:srgbClr val="000000"/>
              </a:solidFill>
              <a:uFillTx/>
              <a:latin typeface="Arial"/>
            </a:rPr>
            <a:t>possono essere riempite</a:t>
          </a:r>
          <a:endParaRPr lang="it-IT" sz="1000" b="0" strike="noStrike" spc="-1">
            <a:latin typeface="Times New Roman"/>
          </a:endParaRPr>
        </a:p>
      </xdr:txBody>
    </xdr:sp>
    <xdr:clientData/>
  </xdr:twoCellAnchor>
  <xdr:twoCellAnchor>
    <xdr:from>
      <xdr:col>30</xdr:col>
      <xdr:colOff>47520</xdr:colOff>
      <xdr:row>46</xdr:row>
      <xdr:rowOff>76320</xdr:rowOff>
    </xdr:from>
    <xdr:to>
      <xdr:col>33</xdr:col>
      <xdr:colOff>531360</xdr:colOff>
      <xdr:row>48</xdr:row>
      <xdr:rowOff>83880</xdr:rowOff>
    </xdr:to>
    <xdr:sp macro="" textlink="">
      <xdr:nvSpPr>
        <xdr:cNvPr id="3" name="Text Box 20">
          <a:extLst>
            <a:ext uri="{FF2B5EF4-FFF2-40B4-BE49-F238E27FC236}">
              <a16:creationId xmlns:a16="http://schemas.microsoft.com/office/drawing/2014/main" id="{00000000-0008-0000-0200-000003000000}"/>
            </a:ext>
          </a:extLst>
        </xdr:cNvPr>
        <xdr:cNvSpPr/>
      </xdr:nvSpPr>
      <xdr:spPr>
        <a:xfrm>
          <a:off x="9965520" y="1648080"/>
          <a:ext cx="2417400" cy="388440"/>
        </a:xfrm>
        <a:prstGeom prst="rect">
          <a:avLst/>
        </a:prstGeom>
        <a:solidFill>
          <a:srgbClr val="FF0000"/>
        </a:solidFill>
        <a:ln w="9525">
          <a:solidFill>
            <a:srgbClr val="000000"/>
          </a:solidFill>
          <a:miter/>
        </a:ln>
      </xdr:spPr>
      <xdr:style>
        <a:lnRef idx="0">
          <a:scrgbClr r="0" g="0" b="0"/>
        </a:lnRef>
        <a:fillRef idx="0">
          <a:scrgbClr r="0" g="0" b="0"/>
        </a:fillRef>
        <a:effectRef idx="0">
          <a:scrgbClr r="0" g="0" b="0"/>
        </a:effectRef>
        <a:fontRef idx="minor"/>
      </xdr:style>
      <xdr:txBody>
        <a:bodyPr vertOverflow="clip" lIns="27360" tIns="23040" rIns="27360" bIns="0" anchor="t" upright="1">
          <a:noAutofit/>
        </a:bodyPr>
        <a:lstStyle/>
        <a:p>
          <a:pPr algn="ctr" rtl="1">
            <a:lnSpc>
              <a:spcPct val="100000"/>
            </a:lnSpc>
          </a:pPr>
          <a:r>
            <a:rPr lang="it-IT" sz="1000" b="1" strike="noStrike" spc="-1">
              <a:solidFill>
                <a:srgbClr val="000000"/>
              </a:solidFill>
              <a:latin typeface="Arial"/>
            </a:rPr>
            <a:t>Le celle rosse </a:t>
          </a:r>
          <a:endParaRPr lang="it-IT" sz="1000" b="0" strike="noStrike" spc="-1">
            <a:latin typeface="Times New Roman"/>
          </a:endParaRPr>
        </a:p>
        <a:p>
          <a:pPr algn="ctr" rtl="1">
            <a:lnSpc>
              <a:spcPct val="100000"/>
            </a:lnSpc>
          </a:pPr>
          <a:r>
            <a:rPr lang="it-IT" sz="1000" b="1" u="sng" strike="noStrike" spc="-1">
              <a:solidFill>
                <a:srgbClr val="000000"/>
              </a:solidFill>
              <a:uFillTx/>
              <a:latin typeface="Arial"/>
            </a:rPr>
            <a:t>devono essere riempite</a:t>
          </a:r>
          <a:endParaRPr lang="it-IT" sz="10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219240</xdr:colOff>
      <xdr:row>0</xdr:row>
      <xdr:rowOff>9360</xdr:rowOff>
    </xdr:from>
    <xdr:to>
      <xdr:col>5</xdr:col>
      <xdr:colOff>417600</xdr:colOff>
      <xdr:row>5</xdr:row>
      <xdr:rowOff>55080</xdr:rowOff>
    </xdr:to>
    <xdr:pic>
      <xdr:nvPicPr>
        <xdr:cNvPr id="4" name="Picture 19">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2585160" y="9360"/>
          <a:ext cx="843120" cy="941040"/>
        </a:xfrm>
        <a:prstGeom prst="rect">
          <a:avLst/>
        </a:prstGeom>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1186200</xdr:colOff>
      <xdr:row>85</xdr:row>
      <xdr:rowOff>83880</xdr:rowOff>
    </xdr:to>
    <xdr:sp macro="" textlink="">
      <xdr:nvSpPr>
        <xdr:cNvPr id="5" name="Rectangle 1">
          <a:extLst>
            <a:ext uri="{FF2B5EF4-FFF2-40B4-BE49-F238E27FC236}">
              <a16:creationId xmlns:a16="http://schemas.microsoft.com/office/drawing/2014/main" id="{00000000-0008-0000-0500-000005000000}"/>
            </a:ext>
          </a:extLst>
        </xdr:cNvPr>
        <xdr:cNvSpPr/>
      </xdr:nvSpPr>
      <xdr:spPr>
        <a:xfrm>
          <a:off x="311760" y="198720"/>
          <a:ext cx="6901920" cy="2741688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twoCellAnchor>
    <xdr:from>
      <xdr:col>1</xdr:col>
      <xdr:colOff>0</xdr:colOff>
      <xdr:row>1</xdr:row>
      <xdr:rowOff>0</xdr:rowOff>
    </xdr:from>
    <xdr:to>
      <xdr:col>6</xdr:col>
      <xdr:colOff>1186200</xdr:colOff>
      <xdr:row>85</xdr:row>
      <xdr:rowOff>83880</xdr:rowOff>
    </xdr:to>
    <xdr:sp macro="" textlink="">
      <xdr:nvSpPr>
        <xdr:cNvPr id="6" name="Rectangle 2">
          <a:extLst>
            <a:ext uri="{FF2B5EF4-FFF2-40B4-BE49-F238E27FC236}">
              <a16:creationId xmlns:a16="http://schemas.microsoft.com/office/drawing/2014/main" id="{00000000-0008-0000-0500-000006000000}"/>
            </a:ext>
          </a:extLst>
        </xdr:cNvPr>
        <xdr:cNvSpPr/>
      </xdr:nvSpPr>
      <xdr:spPr>
        <a:xfrm>
          <a:off x="311760" y="198720"/>
          <a:ext cx="6901920" cy="2741688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twoCellAnchor>
    <xdr:from>
      <xdr:col>1</xdr:col>
      <xdr:colOff>0</xdr:colOff>
      <xdr:row>1</xdr:row>
      <xdr:rowOff>0</xdr:rowOff>
    </xdr:from>
    <xdr:to>
      <xdr:col>6</xdr:col>
      <xdr:colOff>1186200</xdr:colOff>
      <xdr:row>85</xdr:row>
      <xdr:rowOff>83880</xdr:rowOff>
    </xdr:to>
    <xdr:sp macro="" textlink="">
      <xdr:nvSpPr>
        <xdr:cNvPr id="7" name="Rectangle 3">
          <a:extLst>
            <a:ext uri="{FF2B5EF4-FFF2-40B4-BE49-F238E27FC236}">
              <a16:creationId xmlns:a16="http://schemas.microsoft.com/office/drawing/2014/main" id="{00000000-0008-0000-0500-000007000000}"/>
            </a:ext>
          </a:extLst>
        </xdr:cNvPr>
        <xdr:cNvSpPr/>
      </xdr:nvSpPr>
      <xdr:spPr>
        <a:xfrm>
          <a:off x="311760" y="198720"/>
          <a:ext cx="6901920" cy="2741688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twoCellAnchor>
    <xdr:from>
      <xdr:col>1</xdr:col>
      <xdr:colOff>0</xdr:colOff>
      <xdr:row>1</xdr:row>
      <xdr:rowOff>0</xdr:rowOff>
    </xdr:from>
    <xdr:to>
      <xdr:col>6</xdr:col>
      <xdr:colOff>1186200</xdr:colOff>
      <xdr:row>85</xdr:row>
      <xdr:rowOff>83880</xdr:rowOff>
    </xdr:to>
    <xdr:sp macro="" textlink="">
      <xdr:nvSpPr>
        <xdr:cNvPr id="8" name="Rectangle 4">
          <a:extLst>
            <a:ext uri="{FF2B5EF4-FFF2-40B4-BE49-F238E27FC236}">
              <a16:creationId xmlns:a16="http://schemas.microsoft.com/office/drawing/2014/main" id="{00000000-0008-0000-0500-000008000000}"/>
            </a:ext>
          </a:extLst>
        </xdr:cNvPr>
        <xdr:cNvSpPr/>
      </xdr:nvSpPr>
      <xdr:spPr>
        <a:xfrm>
          <a:off x="311760" y="198720"/>
          <a:ext cx="6901920" cy="2741688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twoCellAnchor>
    <xdr:from>
      <xdr:col>1</xdr:col>
      <xdr:colOff>0</xdr:colOff>
      <xdr:row>1</xdr:row>
      <xdr:rowOff>0</xdr:rowOff>
    </xdr:from>
    <xdr:to>
      <xdr:col>6</xdr:col>
      <xdr:colOff>1186200</xdr:colOff>
      <xdr:row>85</xdr:row>
      <xdr:rowOff>83880</xdr:rowOff>
    </xdr:to>
    <xdr:sp macro="" textlink="">
      <xdr:nvSpPr>
        <xdr:cNvPr id="9" name="Rectangle 5">
          <a:extLst>
            <a:ext uri="{FF2B5EF4-FFF2-40B4-BE49-F238E27FC236}">
              <a16:creationId xmlns:a16="http://schemas.microsoft.com/office/drawing/2014/main" id="{00000000-0008-0000-0500-000009000000}"/>
            </a:ext>
          </a:extLst>
        </xdr:cNvPr>
        <xdr:cNvSpPr/>
      </xdr:nvSpPr>
      <xdr:spPr>
        <a:xfrm>
          <a:off x="311760" y="198720"/>
          <a:ext cx="6901920" cy="27416880"/>
        </a:xfrm>
        <a:prstGeom prst="rect">
          <a:avLst/>
        </a:prstGeom>
        <a:noFill/>
        <a:ln w="9525">
          <a:solidFill>
            <a:srgbClr val="000000"/>
          </a:solidFill>
          <a:miter/>
        </a:ln>
        <a:effectLst>
          <a:outerShdw dist="106914" dir="2700000" algn="ctr" rotWithShape="0">
            <a:srgbClr val="808080">
              <a:alpha val="50000"/>
            </a:srgbClr>
          </a:outerShdw>
        </a:effectLst>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hyperlink" Target="http://www.comune.moncalieri.to.it/flex/cm/pages/ServeBLOB.php/L/IT/IDPagina/3453"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D5"/>
  <sheetViews>
    <sheetView showGridLines="0" zoomScaleNormal="100" workbookViewId="0">
      <selection activeCell="C5" sqref="C5"/>
    </sheetView>
  </sheetViews>
  <sheetFormatPr defaultColWidth="8.7109375" defaultRowHeight="12.75" x14ac:dyDescent="0.2"/>
  <cols>
    <col min="3" max="3" width="18.7109375" customWidth="1"/>
    <col min="4" max="4" width="11.140625" customWidth="1"/>
  </cols>
  <sheetData>
    <row r="5" spans="3:4" ht="25.5" x14ac:dyDescent="0.35">
      <c r="C5" s="15"/>
      <c r="D5" s="15"/>
    </row>
  </sheetData>
  <sheetProtection password="C75E" sheet="1" objects="1" scenarios="1"/>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0"/>
  <sheetViews>
    <sheetView showGridLines="0" tabSelected="1" topLeftCell="A56" zoomScaleNormal="100" workbookViewId="0">
      <selection activeCell="E92" sqref="E92:G92"/>
    </sheetView>
  </sheetViews>
  <sheetFormatPr defaultColWidth="9.140625" defaultRowHeight="12.75" x14ac:dyDescent="0.2"/>
  <cols>
    <col min="1" max="1" width="2.5703125" customWidth="1"/>
    <col min="2" max="2" width="11.5703125" style="16" customWidth="1"/>
    <col min="3" max="3" width="7.7109375" style="16" customWidth="1"/>
    <col min="4" max="4" width="2" style="16" customWidth="1"/>
    <col min="5" max="5" width="7.7109375" style="16" customWidth="1"/>
    <col min="6" max="6" width="2" style="16" customWidth="1"/>
    <col min="7" max="7" width="5.7109375" style="16" customWidth="1"/>
    <col min="8" max="8" width="0.85546875" style="16" customWidth="1"/>
    <col min="9" max="9" width="8.85546875" style="16" customWidth="1"/>
    <col min="10" max="11" width="5.7109375" style="16" customWidth="1"/>
    <col min="12" max="12" width="18.7109375" style="17" customWidth="1"/>
    <col min="13" max="13" width="4.42578125" style="16" customWidth="1"/>
    <col min="14" max="14" width="17.7109375" style="16" customWidth="1"/>
    <col min="15" max="15" width="20.42578125" style="16" customWidth="1"/>
    <col min="16" max="16" width="7.7109375" style="16" customWidth="1"/>
    <col min="17" max="17" width="10.5703125" style="18" customWidth="1"/>
    <col min="18" max="18" width="10.140625" hidden="1" customWidth="1"/>
    <col min="19" max="19" width="143.85546875" style="16" hidden="1" customWidth="1"/>
    <col min="22" max="23" width="9.140625" hidden="1"/>
  </cols>
  <sheetData>
    <row r="1" spans="2:24" ht="16.5" customHeight="1" x14ac:dyDescent="0.2">
      <c r="B1" s="14" t="s">
        <v>0</v>
      </c>
      <c r="C1" s="14"/>
      <c r="D1" s="14"/>
      <c r="E1" s="14"/>
      <c r="F1" s="14"/>
      <c r="G1" s="14"/>
      <c r="H1" s="14"/>
      <c r="I1" s="14"/>
      <c r="J1" s="14"/>
      <c r="K1" s="14"/>
      <c r="L1" s="14"/>
      <c r="M1" s="14"/>
      <c r="N1" s="14"/>
      <c r="O1" s="13"/>
      <c r="P1" s="13"/>
      <c r="Q1" s="13"/>
      <c r="T1" s="16"/>
      <c r="U1" s="19"/>
      <c r="V1" s="19"/>
      <c r="W1" s="19"/>
      <c r="X1" s="19"/>
    </row>
    <row r="2" spans="2:24" ht="24.75" customHeight="1" x14ac:dyDescent="0.25">
      <c r="B2" s="12"/>
      <c r="C2" s="12"/>
      <c r="D2" s="12"/>
      <c r="E2" s="12"/>
      <c r="F2" s="12"/>
      <c r="G2" s="12"/>
      <c r="H2" s="12"/>
      <c r="I2" s="12"/>
      <c r="J2" s="12"/>
      <c r="K2" s="12"/>
      <c r="L2" s="12"/>
      <c r="M2" s="12"/>
      <c r="O2"/>
      <c r="P2"/>
      <c r="S2" s="20" t="s">
        <v>1</v>
      </c>
    </row>
    <row r="3" spans="2:24" ht="25.35" customHeight="1" x14ac:dyDescent="0.2">
      <c r="B3" s="11" t="s">
        <v>2</v>
      </c>
      <c r="C3" s="11"/>
      <c r="D3" s="11"/>
      <c r="E3" s="11"/>
      <c r="F3" s="11"/>
      <c r="G3" s="11"/>
      <c r="H3" s="11"/>
      <c r="I3" s="11"/>
      <c r="J3" s="11"/>
      <c r="K3" s="11"/>
      <c r="L3" s="11"/>
      <c r="M3" s="11"/>
      <c r="N3" s="11"/>
      <c r="O3"/>
      <c r="P3"/>
    </row>
    <row r="4" spans="2:24" ht="9.75" customHeight="1" x14ac:dyDescent="0.2">
      <c r="O4"/>
      <c r="P4"/>
      <c r="S4"/>
    </row>
    <row r="5" spans="2:24" ht="9.75" customHeight="1" x14ac:dyDescent="0.3">
      <c r="C5" s="21"/>
      <c r="E5" s="21"/>
      <c r="F5" s="21"/>
      <c r="G5" s="21"/>
      <c r="O5"/>
      <c r="P5"/>
    </row>
    <row r="6" spans="2:24" ht="14.25" x14ac:dyDescent="0.2">
      <c r="B6" s="22" t="s">
        <v>3</v>
      </c>
      <c r="C6" s="23"/>
      <c r="D6" s="23"/>
      <c r="E6" s="23"/>
      <c r="F6" s="23"/>
      <c r="G6" s="23"/>
      <c r="H6" s="23"/>
      <c r="I6" s="23"/>
      <c r="J6" s="23"/>
      <c r="K6" s="10" t="s">
        <v>4</v>
      </c>
      <c r="L6" s="10"/>
      <c r="M6" s="10"/>
      <c r="N6" s="10"/>
      <c r="O6"/>
      <c r="P6"/>
      <c r="S6" s="16" t="s">
        <v>5</v>
      </c>
    </row>
    <row r="7" spans="2:24" ht="15" customHeight="1" x14ac:dyDescent="0.35">
      <c r="B7" s="9" t="s">
        <v>6</v>
      </c>
      <c r="C7" s="9"/>
      <c r="D7" s="9"/>
      <c r="E7" s="9"/>
      <c r="F7" s="9"/>
      <c r="G7" s="9"/>
      <c r="H7" s="9"/>
      <c r="I7" s="9"/>
      <c r="J7" s="9"/>
      <c r="K7" s="9"/>
      <c r="L7" s="9"/>
      <c r="M7" s="9"/>
      <c r="O7"/>
      <c r="P7"/>
      <c r="R7">
        <f t="shared" ref="R7:R12" si="0">IF($E$75=S7,1,0)</f>
        <v>1</v>
      </c>
      <c r="S7" s="24" t="s">
        <v>7</v>
      </c>
    </row>
    <row r="8" spans="2:24" x14ac:dyDescent="0.2">
      <c r="B8" s="8" t="s">
        <v>8</v>
      </c>
      <c r="C8" s="8"/>
      <c r="D8" s="25"/>
      <c r="E8" s="25" t="s">
        <v>9</v>
      </c>
      <c r="F8" s="25"/>
      <c r="G8" s="26" t="s">
        <v>10</v>
      </c>
      <c r="H8" s="27"/>
      <c r="I8" s="28" t="s">
        <v>11</v>
      </c>
      <c r="J8" s="27"/>
      <c r="K8" s="7" t="s">
        <v>12</v>
      </c>
      <c r="L8" s="7"/>
      <c r="M8" s="27"/>
      <c r="N8" s="29" t="s">
        <v>13</v>
      </c>
      <c r="O8"/>
      <c r="P8"/>
      <c r="R8">
        <f t="shared" si="0"/>
        <v>0</v>
      </c>
      <c r="S8" s="30" t="s">
        <v>14</v>
      </c>
    </row>
    <row r="9" spans="2:24" x14ac:dyDescent="0.2">
      <c r="B9" s="31" t="s">
        <v>15</v>
      </c>
      <c r="C9" s="32">
        <v>14.05</v>
      </c>
      <c r="D9" s="33" t="s">
        <v>16</v>
      </c>
      <c r="E9" s="34">
        <v>1.155</v>
      </c>
      <c r="F9" s="34" t="s">
        <v>16</v>
      </c>
      <c r="G9" s="34">
        <v>0.8</v>
      </c>
      <c r="H9" s="34" t="s">
        <v>17</v>
      </c>
      <c r="I9" s="32">
        <v>12.98</v>
      </c>
      <c r="J9" s="35" t="s">
        <v>16</v>
      </c>
      <c r="K9" s="35" t="s">
        <v>18</v>
      </c>
      <c r="L9" s="36">
        <f>R8*E84</f>
        <v>0</v>
      </c>
      <c r="M9" s="37" t="s">
        <v>17</v>
      </c>
      <c r="N9" s="38">
        <f>I9*L9</f>
        <v>0</v>
      </c>
      <c r="O9"/>
      <c r="P9"/>
      <c r="R9">
        <f t="shared" si="0"/>
        <v>0</v>
      </c>
      <c r="S9" s="30" t="s">
        <v>19</v>
      </c>
    </row>
    <row r="10" spans="2:24" x14ac:dyDescent="0.2">
      <c r="B10" s="31" t="s">
        <v>20</v>
      </c>
      <c r="C10" s="32">
        <v>17.11</v>
      </c>
      <c r="D10" s="33" t="s">
        <v>16</v>
      </c>
      <c r="E10" s="34">
        <v>1.155</v>
      </c>
      <c r="F10" s="34" t="s">
        <v>16</v>
      </c>
      <c r="G10" s="34">
        <v>0.8</v>
      </c>
      <c r="H10" s="35" t="s">
        <v>17</v>
      </c>
      <c r="I10" s="32">
        <v>15.81</v>
      </c>
      <c r="J10" s="35" t="s">
        <v>16</v>
      </c>
      <c r="K10" s="35" t="s">
        <v>18</v>
      </c>
      <c r="L10" s="39">
        <f>R8*E86</f>
        <v>0</v>
      </c>
      <c r="M10" s="37" t="s">
        <v>17</v>
      </c>
      <c r="N10" s="38">
        <f>I10*L10</f>
        <v>0</v>
      </c>
      <c r="O10"/>
      <c r="P10"/>
      <c r="R10">
        <f t="shared" si="0"/>
        <v>0</v>
      </c>
      <c r="S10" s="30" t="s">
        <v>21</v>
      </c>
    </row>
    <row r="11" spans="2:24" ht="19.5" customHeight="1" x14ac:dyDescent="0.2">
      <c r="K11" s="33"/>
      <c r="L11" s="40"/>
      <c r="M11" s="33"/>
      <c r="O11"/>
      <c r="P11"/>
      <c r="R11">
        <f t="shared" si="0"/>
        <v>0</v>
      </c>
      <c r="S11" s="30" t="s">
        <v>22</v>
      </c>
    </row>
    <row r="12" spans="2:24" ht="22.5" customHeight="1" x14ac:dyDescent="0.45">
      <c r="B12" s="6" t="s">
        <v>23</v>
      </c>
      <c r="C12" s="6"/>
      <c r="D12" s="6"/>
      <c r="E12" s="6"/>
      <c r="F12" s="6"/>
      <c r="G12" s="6"/>
      <c r="H12" s="6"/>
      <c r="I12" s="5" t="s">
        <v>24</v>
      </c>
      <c r="J12" s="5"/>
      <c r="K12" s="41"/>
      <c r="L12" s="4" t="s">
        <v>25</v>
      </c>
      <c r="M12" s="4"/>
      <c r="N12" s="42"/>
      <c r="O12"/>
      <c r="P12"/>
      <c r="R12">
        <f t="shared" si="0"/>
        <v>0</v>
      </c>
      <c r="S12" s="30" t="s">
        <v>26</v>
      </c>
    </row>
    <row r="13" spans="2:24" ht="15" customHeight="1" x14ac:dyDescent="0.2">
      <c r="B13" s="9" t="s">
        <v>27</v>
      </c>
      <c r="C13" s="9"/>
      <c r="D13" s="9"/>
      <c r="E13" s="9"/>
      <c r="F13" s="9"/>
      <c r="G13" s="9"/>
      <c r="H13" s="9"/>
      <c r="I13" s="9"/>
      <c r="J13" s="9"/>
      <c r="K13" s="9"/>
      <c r="L13" s="9"/>
      <c r="M13" s="9"/>
      <c r="O13"/>
      <c r="P13"/>
      <c r="S13" s="30"/>
    </row>
    <row r="14" spans="2:24" x14ac:dyDescent="0.2">
      <c r="B14" s="8" t="s">
        <v>8</v>
      </c>
      <c r="C14" s="8"/>
      <c r="D14" s="25"/>
      <c r="E14" s="25" t="s">
        <v>9</v>
      </c>
      <c r="F14" s="25"/>
      <c r="G14" s="26" t="s">
        <v>10</v>
      </c>
      <c r="H14" s="27"/>
      <c r="I14" s="28" t="s">
        <v>11</v>
      </c>
      <c r="J14" s="27"/>
      <c r="K14" s="7" t="s">
        <v>12</v>
      </c>
      <c r="L14" s="7"/>
      <c r="M14" s="27"/>
      <c r="N14" s="29" t="s">
        <v>13</v>
      </c>
      <c r="O14"/>
      <c r="P14"/>
      <c r="S14" s="30"/>
    </row>
    <row r="15" spans="2:24" x14ac:dyDescent="0.2">
      <c r="B15" s="31" t="s">
        <v>15</v>
      </c>
      <c r="C15" s="32">
        <v>18.68</v>
      </c>
      <c r="D15" s="33" t="s">
        <v>16</v>
      </c>
      <c r="E15" s="34">
        <v>1.155</v>
      </c>
      <c r="F15" s="34" t="s">
        <v>16</v>
      </c>
      <c r="G15" s="34">
        <v>1</v>
      </c>
      <c r="H15" s="34" t="s">
        <v>17</v>
      </c>
      <c r="I15" s="32">
        <v>21.58</v>
      </c>
      <c r="J15" s="35" t="s">
        <v>16</v>
      </c>
      <c r="K15" s="35" t="s">
        <v>28</v>
      </c>
      <c r="L15" s="36">
        <f>R9*E84</f>
        <v>0</v>
      </c>
      <c r="M15" s="37" t="s">
        <v>17</v>
      </c>
      <c r="N15" s="38">
        <f>I15*L15</f>
        <v>0</v>
      </c>
      <c r="O15"/>
      <c r="P15"/>
      <c r="S15" s="30"/>
    </row>
    <row r="16" spans="2:24" x14ac:dyDescent="0.2">
      <c r="B16" s="31" t="s">
        <v>20</v>
      </c>
      <c r="C16" s="32">
        <v>28.05</v>
      </c>
      <c r="D16" s="33" t="s">
        <v>16</v>
      </c>
      <c r="E16" s="34">
        <v>1.155</v>
      </c>
      <c r="F16" s="34" t="s">
        <v>16</v>
      </c>
      <c r="G16" s="34">
        <v>1</v>
      </c>
      <c r="H16" s="35" t="s">
        <v>17</v>
      </c>
      <c r="I16" s="32">
        <v>32.4</v>
      </c>
      <c r="J16" s="35" t="s">
        <v>16</v>
      </c>
      <c r="K16" s="35" t="s">
        <v>28</v>
      </c>
      <c r="L16" s="39">
        <f>R9*E86</f>
        <v>0</v>
      </c>
      <c r="M16" s="37" t="s">
        <v>17</v>
      </c>
      <c r="N16" s="38">
        <f>I16*L16</f>
        <v>0</v>
      </c>
      <c r="O16"/>
      <c r="P16"/>
      <c r="S16" s="30"/>
    </row>
    <row r="17" spans="2:19" ht="16.5" x14ac:dyDescent="0.35">
      <c r="B17" s="34"/>
      <c r="C17" s="32"/>
      <c r="D17" s="43"/>
      <c r="E17" s="44"/>
      <c r="F17" s="44"/>
      <c r="G17" s="44"/>
      <c r="H17" s="44"/>
      <c r="I17" s="44"/>
      <c r="J17" s="44"/>
      <c r="K17" s="44"/>
      <c r="L17" s="45"/>
      <c r="M17" s="37"/>
      <c r="N17" s="32"/>
      <c r="O17"/>
      <c r="P17"/>
      <c r="S17" s="30"/>
    </row>
    <row r="18" spans="2:19" ht="15" customHeight="1" x14ac:dyDescent="0.2">
      <c r="B18" s="9" t="s">
        <v>29</v>
      </c>
      <c r="C18" s="9"/>
      <c r="D18" s="9"/>
      <c r="E18" s="9"/>
      <c r="F18" s="9"/>
      <c r="G18" s="9"/>
      <c r="H18" s="9"/>
      <c r="I18" s="9"/>
      <c r="J18" s="9"/>
      <c r="K18" s="9"/>
      <c r="L18" s="9"/>
      <c r="M18" s="9"/>
      <c r="O18"/>
      <c r="P18"/>
      <c r="S18" s="30" t="s">
        <v>30</v>
      </c>
    </row>
    <row r="19" spans="2:19" ht="16.5" x14ac:dyDescent="0.35">
      <c r="B19" s="8" t="s">
        <v>8</v>
      </c>
      <c r="C19" s="8"/>
      <c r="D19" s="25"/>
      <c r="E19" s="25" t="s">
        <v>9</v>
      </c>
      <c r="F19" s="25"/>
      <c r="G19" s="26" t="s">
        <v>10</v>
      </c>
      <c r="H19" s="27"/>
      <c r="I19" s="28" t="s">
        <v>11</v>
      </c>
      <c r="J19" s="27"/>
      <c r="K19" s="7" t="s">
        <v>12</v>
      </c>
      <c r="L19" s="7"/>
      <c r="M19" s="27"/>
      <c r="N19" s="29" t="s">
        <v>13</v>
      </c>
      <c r="O19"/>
      <c r="P19"/>
      <c r="R19">
        <f>IF($E$96=S19,1,0)</f>
        <v>1</v>
      </c>
      <c r="S19" s="46" t="s">
        <v>31</v>
      </c>
    </row>
    <row r="20" spans="2:19" x14ac:dyDescent="0.2">
      <c r="B20" s="31" t="s">
        <v>15</v>
      </c>
      <c r="C20" s="32">
        <v>18.68</v>
      </c>
      <c r="D20" s="33" t="s">
        <v>16</v>
      </c>
      <c r="E20" s="34">
        <v>1.155</v>
      </c>
      <c r="F20" s="34" t="s">
        <v>16</v>
      </c>
      <c r="G20" s="34">
        <v>0.8</v>
      </c>
      <c r="H20" s="34" t="s">
        <v>17</v>
      </c>
      <c r="I20" s="32">
        <v>17.27</v>
      </c>
      <c r="J20" s="35" t="s">
        <v>16</v>
      </c>
      <c r="K20" s="35" t="s">
        <v>28</v>
      </c>
      <c r="L20" s="36">
        <f>R10*E84</f>
        <v>0</v>
      </c>
      <c r="M20" s="37" t="s">
        <v>17</v>
      </c>
      <c r="N20" s="38">
        <f>I20*L20</f>
        <v>0</v>
      </c>
      <c r="O20"/>
      <c r="P20"/>
      <c r="R20">
        <f>IF($E$96=S20,1,0)</f>
        <v>0</v>
      </c>
      <c r="S20" s="30" t="s">
        <v>32</v>
      </c>
    </row>
    <row r="21" spans="2:19" x14ac:dyDescent="0.2">
      <c r="B21" s="31" t="s">
        <v>20</v>
      </c>
      <c r="C21" s="32">
        <v>28.05</v>
      </c>
      <c r="D21" s="33" t="s">
        <v>16</v>
      </c>
      <c r="E21" s="34">
        <v>1.155</v>
      </c>
      <c r="F21" s="34" t="s">
        <v>16</v>
      </c>
      <c r="G21" s="34">
        <v>0.8</v>
      </c>
      <c r="H21" s="35" t="s">
        <v>17</v>
      </c>
      <c r="I21" s="32">
        <v>25.92</v>
      </c>
      <c r="J21" s="35" t="s">
        <v>16</v>
      </c>
      <c r="K21" s="35" t="s">
        <v>28</v>
      </c>
      <c r="L21" s="39">
        <f>R10*E86</f>
        <v>0</v>
      </c>
      <c r="M21" s="37" t="s">
        <v>17</v>
      </c>
      <c r="N21" s="38">
        <f>I21*L21</f>
        <v>0</v>
      </c>
      <c r="O21"/>
      <c r="P21"/>
      <c r="R21">
        <f>IF($E$96=S21,1,0)</f>
        <v>0</v>
      </c>
      <c r="S21" s="30" t="s">
        <v>33</v>
      </c>
    </row>
    <row r="22" spans="2:19" ht="19.5" customHeight="1" x14ac:dyDescent="0.35">
      <c r="B22" s="47"/>
      <c r="C22" s="32"/>
      <c r="D22" s="43"/>
      <c r="E22" s="44"/>
      <c r="F22" s="44"/>
      <c r="G22" s="44"/>
      <c r="H22" s="44"/>
      <c r="I22" s="44"/>
      <c r="J22" s="44"/>
      <c r="K22" s="44"/>
      <c r="L22" s="45"/>
      <c r="M22" s="37"/>
      <c r="N22" s="32"/>
      <c r="O22"/>
      <c r="P22"/>
      <c r="R22">
        <f>IF($E$96=S22,1,0)</f>
        <v>0</v>
      </c>
      <c r="S22" s="30" t="s">
        <v>34</v>
      </c>
    </row>
    <row r="23" spans="2:19" ht="22.5" customHeight="1" x14ac:dyDescent="0.45">
      <c r="B23" s="6" t="s">
        <v>35</v>
      </c>
      <c r="C23" s="6"/>
      <c r="D23" s="6"/>
      <c r="E23" s="6"/>
      <c r="F23" s="6"/>
      <c r="G23" s="6"/>
      <c r="H23" s="6"/>
      <c r="I23" s="5" t="s">
        <v>24</v>
      </c>
      <c r="J23" s="5"/>
      <c r="K23" s="41"/>
      <c r="L23" s="3" t="s">
        <v>25</v>
      </c>
      <c r="M23" s="3"/>
      <c r="N23" s="42"/>
      <c r="O23"/>
      <c r="P23"/>
      <c r="S23"/>
    </row>
    <row r="24" spans="2:19" ht="15" customHeight="1" x14ac:dyDescent="0.2">
      <c r="B24" s="2" t="s">
        <v>36</v>
      </c>
      <c r="C24" s="2"/>
      <c r="D24" s="2"/>
      <c r="E24" s="2"/>
      <c r="F24" s="2"/>
      <c r="G24" s="2"/>
      <c r="H24" s="2"/>
      <c r="I24" s="2"/>
      <c r="J24" s="2"/>
      <c r="K24" s="2"/>
      <c r="L24" s="2"/>
      <c r="M24" s="2"/>
      <c r="O24"/>
      <c r="P24"/>
      <c r="S24" t="s">
        <v>37</v>
      </c>
    </row>
    <row r="25" spans="2:19" x14ac:dyDescent="0.2">
      <c r="B25" s="8" t="s">
        <v>8</v>
      </c>
      <c r="C25" s="8"/>
      <c r="D25" s="25"/>
      <c r="E25" s="25" t="s">
        <v>9</v>
      </c>
      <c r="F25" s="25"/>
      <c r="G25" s="26" t="s">
        <v>10</v>
      </c>
      <c r="H25" s="27"/>
      <c r="I25" s="28" t="s">
        <v>11</v>
      </c>
      <c r="J25" s="27"/>
      <c r="K25" s="7" t="s">
        <v>12</v>
      </c>
      <c r="L25" s="7"/>
      <c r="M25" s="27"/>
      <c r="N25" s="29" t="s">
        <v>13</v>
      </c>
      <c r="O25"/>
      <c r="P25"/>
      <c r="S25" s="16" t="s">
        <v>38</v>
      </c>
    </row>
    <row r="26" spans="2:19" x14ac:dyDescent="0.2">
      <c r="B26" s="31" t="s">
        <v>15</v>
      </c>
      <c r="C26" s="32">
        <v>18.68</v>
      </c>
      <c r="D26" s="33" t="s">
        <v>16</v>
      </c>
      <c r="E26" s="34">
        <v>1.155</v>
      </c>
      <c r="F26" s="34" t="s">
        <v>16</v>
      </c>
      <c r="G26" s="34">
        <v>1.5</v>
      </c>
      <c r="H26" s="34" t="s">
        <v>17</v>
      </c>
      <c r="I26" s="32">
        <v>32.380000000000003</v>
      </c>
      <c r="J26" s="35" t="s">
        <v>16</v>
      </c>
      <c r="K26" s="35" t="s">
        <v>28</v>
      </c>
      <c r="L26" s="36">
        <f>R11*E84</f>
        <v>0</v>
      </c>
      <c r="M26" s="37" t="s">
        <v>17</v>
      </c>
      <c r="N26" s="38">
        <f>I26*L26</f>
        <v>0</v>
      </c>
      <c r="O26"/>
      <c r="P26"/>
      <c r="S26" t="s">
        <v>39</v>
      </c>
    </row>
    <row r="27" spans="2:19" x14ac:dyDescent="0.2">
      <c r="B27" s="31" t="s">
        <v>20</v>
      </c>
      <c r="C27" s="32">
        <v>28.05</v>
      </c>
      <c r="D27" s="33" t="s">
        <v>16</v>
      </c>
      <c r="E27" s="34">
        <v>1.155</v>
      </c>
      <c r="F27" s="34" t="s">
        <v>16</v>
      </c>
      <c r="G27" s="34">
        <v>1</v>
      </c>
      <c r="H27" s="35" t="s">
        <v>17</v>
      </c>
      <c r="I27" s="32">
        <v>32.4</v>
      </c>
      <c r="J27" s="35" t="s">
        <v>16</v>
      </c>
      <c r="K27" s="35" t="s">
        <v>28</v>
      </c>
      <c r="L27" s="39">
        <f>R11*E86</f>
        <v>0</v>
      </c>
      <c r="M27" s="37" t="s">
        <v>17</v>
      </c>
      <c r="N27" s="38">
        <f>I27*L27</f>
        <v>0</v>
      </c>
      <c r="O27"/>
      <c r="P27"/>
      <c r="S27" t="s">
        <v>40</v>
      </c>
    </row>
    <row r="28" spans="2:19" x14ac:dyDescent="0.2">
      <c r="K28" s="33"/>
      <c r="L28" s="40"/>
      <c r="M28" s="33"/>
      <c r="O28"/>
      <c r="P28"/>
      <c r="S28"/>
    </row>
    <row r="29" spans="2:19" ht="15" customHeight="1" x14ac:dyDescent="0.2">
      <c r="B29" s="1" t="s">
        <v>41</v>
      </c>
      <c r="C29" s="1"/>
      <c r="D29" s="1"/>
      <c r="E29" s="1"/>
      <c r="F29" s="1"/>
      <c r="G29" s="1"/>
      <c r="H29" s="1"/>
      <c r="I29" s="1"/>
      <c r="J29" s="1"/>
      <c r="K29" s="1"/>
      <c r="L29" s="1"/>
      <c r="M29" s="1"/>
      <c r="N29" s="32"/>
      <c r="O29"/>
      <c r="P29"/>
      <c r="S29" t="s">
        <v>42</v>
      </c>
    </row>
    <row r="30" spans="2:19" x14ac:dyDescent="0.2">
      <c r="B30" s="8" t="s">
        <v>8</v>
      </c>
      <c r="C30" s="8"/>
      <c r="D30" s="25"/>
      <c r="E30" s="25" t="s">
        <v>9</v>
      </c>
      <c r="F30" s="25"/>
      <c r="G30" s="26" t="s">
        <v>10</v>
      </c>
      <c r="H30" s="27"/>
      <c r="I30" s="28" t="s">
        <v>11</v>
      </c>
      <c r="J30" s="27"/>
      <c r="K30" s="7" t="s">
        <v>12</v>
      </c>
      <c r="L30" s="7"/>
      <c r="M30" s="27"/>
      <c r="N30" s="29" t="s">
        <v>13</v>
      </c>
      <c r="O30"/>
      <c r="P30"/>
      <c r="S30" t="s">
        <v>43</v>
      </c>
    </row>
    <row r="31" spans="2:19" x14ac:dyDescent="0.2">
      <c r="B31" s="31" t="s">
        <v>15</v>
      </c>
      <c r="C31" s="32">
        <v>18.68</v>
      </c>
      <c r="D31" s="33" t="s">
        <v>16</v>
      </c>
      <c r="E31" s="34">
        <v>1.155</v>
      </c>
      <c r="F31" s="34" t="s">
        <v>16</v>
      </c>
      <c r="G31" s="34">
        <v>1</v>
      </c>
      <c r="H31" s="34" t="s">
        <v>17</v>
      </c>
      <c r="I31" s="32">
        <v>21.58</v>
      </c>
      <c r="J31" s="35" t="s">
        <v>16</v>
      </c>
      <c r="K31" s="35" t="s">
        <v>28</v>
      </c>
      <c r="L31" s="36">
        <f>R12*E84</f>
        <v>0</v>
      </c>
      <c r="M31" s="37" t="s">
        <v>17</v>
      </c>
      <c r="N31" s="38">
        <f>I31*L31</f>
        <v>0</v>
      </c>
      <c r="O31"/>
      <c r="P31"/>
      <c r="S31" t="s">
        <v>44</v>
      </c>
    </row>
    <row r="32" spans="2:19" x14ac:dyDescent="0.2">
      <c r="B32" s="31" t="s">
        <v>20</v>
      </c>
      <c r="C32" s="32">
        <v>28.05</v>
      </c>
      <c r="D32" s="33" t="s">
        <v>16</v>
      </c>
      <c r="E32" s="34">
        <v>1.155</v>
      </c>
      <c r="F32" s="34" t="s">
        <v>16</v>
      </c>
      <c r="G32" s="34">
        <v>1</v>
      </c>
      <c r="H32" s="35" t="s">
        <v>17</v>
      </c>
      <c r="I32" s="32">
        <v>32.4</v>
      </c>
      <c r="J32" s="35" t="s">
        <v>16</v>
      </c>
      <c r="K32" s="35" t="s">
        <v>28</v>
      </c>
      <c r="L32" s="39">
        <f>R12*E86</f>
        <v>0</v>
      </c>
      <c r="M32" s="37" t="s">
        <v>17</v>
      </c>
      <c r="N32" s="38">
        <f>I32*L32</f>
        <v>0</v>
      </c>
      <c r="O32"/>
      <c r="P32"/>
      <c r="S32"/>
    </row>
    <row r="33" spans="2:19" ht="19.5" customHeight="1" x14ac:dyDescent="0.2">
      <c r="K33" s="33"/>
      <c r="L33" s="40"/>
      <c r="M33" s="33"/>
      <c r="O33"/>
      <c r="P33"/>
      <c r="S33"/>
    </row>
    <row r="34" spans="2:19" ht="41.25" customHeight="1" x14ac:dyDescent="0.45">
      <c r="B34" s="378" t="s">
        <v>45</v>
      </c>
      <c r="C34" s="378"/>
      <c r="D34" s="378"/>
      <c r="E34" s="378"/>
      <c r="F34" s="378"/>
      <c r="G34" s="378"/>
      <c r="H34" s="378"/>
      <c r="I34" s="5" t="s">
        <v>24</v>
      </c>
      <c r="J34" s="5"/>
      <c r="K34" s="41"/>
      <c r="L34" s="3" t="s">
        <v>25</v>
      </c>
      <c r="M34" s="3"/>
      <c r="N34" s="42"/>
      <c r="O34"/>
      <c r="P34"/>
      <c r="S34" t="s">
        <v>46</v>
      </c>
    </row>
    <row r="35" spans="2:19" ht="14.25" x14ac:dyDescent="0.3">
      <c r="B35" s="48"/>
      <c r="C35" s="49"/>
      <c r="D35" s="49"/>
      <c r="E35" s="49"/>
      <c r="F35" s="49"/>
      <c r="G35" s="49"/>
      <c r="H35" s="50"/>
      <c r="I35"/>
      <c r="J35"/>
      <c r="K35"/>
      <c r="L35" s="51"/>
      <c r="M35"/>
      <c r="N35" s="52"/>
      <c r="O35"/>
      <c r="P35"/>
      <c r="S35" t="s">
        <v>47</v>
      </c>
    </row>
    <row r="36" spans="2:19" x14ac:dyDescent="0.2">
      <c r="B36" s="379" t="s">
        <v>48</v>
      </c>
      <c r="C36" s="379"/>
      <c r="D36" s="379"/>
      <c r="E36" s="379"/>
      <c r="F36" s="379"/>
      <c r="G36" s="379"/>
      <c r="H36" s="379"/>
      <c r="I36" s="379"/>
      <c r="J36" s="379"/>
      <c r="K36" s="379"/>
      <c r="L36" s="379"/>
      <c r="M36" s="379"/>
      <c r="N36" s="379"/>
      <c r="O36"/>
      <c r="P36"/>
      <c r="S36" t="s">
        <v>49</v>
      </c>
    </row>
    <row r="37" spans="2:19" ht="24.75" customHeight="1" x14ac:dyDescent="0.2">
      <c r="B37" s="380" t="s">
        <v>50</v>
      </c>
      <c r="C37" s="380"/>
      <c r="D37" s="380"/>
      <c r="E37" s="380"/>
      <c r="F37" s="380"/>
      <c r="G37" s="380"/>
      <c r="H37" s="380"/>
      <c r="I37" s="380"/>
      <c r="J37" s="380"/>
      <c r="K37" s="380"/>
      <c r="L37" s="380"/>
      <c r="M37" s="380"/>
      <c r="N37" s="380"/>
      <c r="O37"/>
      <c r="P37"/>
      <c r="S37" t="s">
        <v>51</v>
      </c>
    </row>
    <row r="38" spans="2:19" ht="14.25" x14ac:dyDescent="0.3">
      <c r="B38" s="48"/>
      <c r="C38" s="49"/>
      <c r="D38" s="49"/>
      <c r="E38" s="49"/>
      <c r="F38" s="49"/>
      <c r="G38" s="49"/>
      <c r="H38" s="50"/>
      <c r="I38"/>
      <c r="J38"/>
      <c r="K38"/>
      <c r="L38" s="51"/>
      <c r="M38"/>
      <c r="N38" s="52"/>
      <c r="O38"/>
      <c r="P38"/>
      <c r="S38"/>
    </row>
    <row r="39" spans="2:19" ht="15" customHeight="1" x14ac:dyDescent="0.2">
      <c r="B39" s="381" t="s">
        <v>52</v>
      </c>
      <c r="C39" s="381"/>
      <c r="D39" s="381"/>
      <c r="E39" s="381"/>
      <c r="F39" s="381"/>
      <c r="G39" s="381"/>
      <c r="H39" s="381"/>
      <c r="I39" s="381"/>
      <c r="J39" s="381"/>
      <c r="K39" s="381"/>
      <c r="L39" s="381"/>
      <c r="M39" s="381"/>
      <c r="N39" s="53"/>
      <c r="O39"/>
      <c r="P39"/>
      <c r="S39"/>
    </row>
    <row r="40" spans="2:19" ht="12.75" customHeight="1" x14ac:dyDescent="0.2">
      <c r="B40" s="8" t="s">
        <v>8</v>
      </c>
      <c r="C40" s="8"/>
      <c r="D40" s="25"/>
      <c r="E40" s="54" t="s">
        <v>53</v>
      </c>
      <c r="F40" s="382" t="s">
        <v>54</v>
      </c>
      <c r="G40" s="382"/>
      <c r="H40" s="382"/>
      <c r="I40" s="382"/>
      <c r="J40" s="382"/>
      <c r="K40" s="382"/>
      <c r="L40" s="55" t="s">
        <v>12</v>
      </c>
      <c r="M40" s="56"/>
      <c r="N40" s="57" t="s">
        <v>13</v>
      </c>
      <c r="O40"/>
      <c r="P40"/>
      <c r="S40"/>
    </row>
    <row r="41" spans="2:19" x14ac:dyDescent="0.2">
      <c r="B41" s="31" t="s">
        <v>15</v>
      </c>
      <c r="C41" s="32">
        <v>32.380000000000003</v>
      </c>
      <c r="D41" s="33" t="s">
        <v>16</v>
      </c>
      <c r="E41" s="34">
        <v>0.4</v>
      </c>
      <c r="F41" s="34" t="s">
        <v>17</v>
      </c>
      <c r="G41" s="34">
        <v>12.95</v>
      </c>
      <c r="H41" s="34"/>
      <c r="I41" s="32" t="s">
        <v>55</v>
      </c>
      <c r="J41" s="35" t="s">
        <v>16</v>
      </c>
      <c r="K41" s="35" t="s">
        <v>28</v>
      </c>
      <c r="L41" s="36">
        <f>E98*R20</f>
        <v>0</v>
      </c>
      <c r="M41" s="37" t="s">
        <v>17</v>
      </c>
      <c r="N41" s="38">
        <f>PRODUCT(G41,L41)</f>
        <v>0</v>
      </c>
      <c r="O41"/>
      <c r="P41"/>
      <c r="S41"/>
    </row>
    <row r="42" spans="2:19" x14ac:dyDescent="0.2">
      <c r="B42" s="31" t="s">
        <v>20</v>
      </c>
      <c r="C42" s="32">
        <v>32.4</v>
      </c>
      <c r="D42" s="33" t="s">
        <v>16</v>
      </c>
      <c r="E42" s="34">
        <v>0.4</v>
      </c>
      <c r="F42" s="34" t="s">
        <v>17</v>
      </c>
      <c r="G42" s="34">
        <v>12.95</v>
      </c>
      <c r="H42" s="35"/>
      <c r="I42" s="32" t="s">
        <v>55</v>
      </c>
      <c r="J42" s="35" t="s">
        <v>16</v>
      </c>
      <c r="K42" s="35" t="s">
        <v>28</v>
      </c>
      <c r="L42" s="39">
        <f>E100*R20</f>
        <v>0</v>
      </c>
      <c r="M42" s="37" t="s">
        <v>17</v>
      </c>
      <c r="N42" s="38">
        <f>PRODUCT(G42,L42)</f>
        <v>0</v>
      </c>
      <c r="O42"/>
      <c r="P42"/>
      <c r="S42"/>
    </row>
    <row r="43" spans="2:19" ht="19.5" customHeight="1" x14ac:dyDescent="0.2">
      <c r="K43" s="33"/>
      <c r="L43" s="40"/>
      <c r="M43" s="33"/>
      <c r="O43"/>
      <c r="P43"/>
      <c r="S43"/>
    </row>
    <row r="44" spans="2:19" ht="15" customHeight="1" x14ac:dyDescent="0.2">
      <c r="B44" s="381" t="s">
        <v>56</v>
      </c>
      <c r="C44" s="381"/>
      <c r="D44" s="381"/>
      <c r="E44" s="381"/>
      <c r="F44" s="381"/>
      <c r="G44" s="381"/>
      <c r="H44" s="381"/>
      <c r="I44" s="381"/>
      <c r="J44" s="381"/>
      <c r="K44" s="381"/>
      <c r="L44" s="381"/>
      <c r="M44" s="381"/>
      <c r="N44" s="32"/>
      <c r="O44"/>
      <c r="P44"/>
      <c r="S44"/>
    </row>
    <row r="45" spans="2:19" s="58" customFormat="1" ht="12.75" customHeight="1" x14ac:dyDescent="0.2">
      <c r="B45" s="383" t="s">
        <v>8</v>
      </c>
      <c r="C45" s="383"/>
      <c r="D45" s="59"/>
      <c r="E45" s="54" t="s">
        <v>53</v>
      </c>
      <c r="F45" s="382" t="s">
        <v>54</v>
      </c>
      <c r="G45" s="382"/>
      <c r="H45" s="382"/>
      <c r="I45" s="382"/>
      <c r="J45" s="382"/>
      <c r="K45" s="382"/>
      <c r="L45" s="55" t="s">
        <v>12</v>
      </c>
      <c r="M45" s="56"/>
      <c r="N45" s="57" t="s">
        <v>13</v>
      </c>
      <c r="Q45" s="60"/>
    </row>
    <row r="46" spans="2:19" x14ac:dyDescent="0.2">
      <c r="B46" s="31" t="s">
        <v>15</v>
      </c>
      <c r="C46" s="32">
        <v>21.58</v>
      </c>
      <c r="D46" s="33" t="s">
        <v>16</v>
      </c>
      <c r="E46" s="34">
        <v>0.4</v>
      </c>
      <c r="F46" s="34" t="s">
        <v>17</v>
      </c>
      <c r="G46" s="34">
        <v>8.6300000000000008</v>
      </c>
      <c r="H46" s="34"/>
      <c r="I46" s="32" t="s">
        <v>55</v>
      </c>
      <c r="J46" s="35" t="s">
        <v>16</v>
      </c>
      <c r="K46" s="35" t="s">
        <v>28</v>
      </c>
      <c r="L46" s="36">
        <f>E98*R21</f>
        <v>0</v>
      </c>
      <c r="M46" s="37" t="s">
        <v>17</v>
      </c>
      <c r="N46" s="38">
        <f>PRODUCT(G46,L46)</f>
        <v>0</v>
      </c>
      <c r="O46"/>
      <c r="P46"/>
      <c r="S46"/>
    </row>
    <row r="47" spans="2:19" x14ac:dyDescent="0.2">
      <c r="B47" s="31" t="s">
        <v>20</v>
      </c>
      <c r="C47" s="32">
        <v>32.4</v>
      </c>
      <c r="D47" s="33" t="s">
        <v>16</v>
      </c>
      <c r="E47" s="34">
        <v>0.4</v>
      </c>
      <c r="F47" s="34" t="s">
        <v>17</v>
      </c>
      <c r="G47" s="34">
        <v>12.95</v>
      </c>
      <c r="H47" s="35"/>
      <c r="I47" s="32" t="s">
        <v>55</v>
      </c>
      <c r="J47" s="35" t="s">
        <v>16</v>
      </c>
      <c r="K47" s="35" t="s">
        <v>28</v>
      </c>
      <c r="L47" s="39">
        <f>E100*R21</f>
        <v>0</v>
      </c>
      <c r="M47" s="37" t="s">
        <v>17</v>
      </c>
      <c r="N47" s="38">
        <f>PRODUCT(G47,L47)</f>
        <v>0</v>
      </c>
      <c r="O47"/>
      <c r="P47"/>
      <c r="S47"/>
    </row>
    <row r="48" spans="2:19" x14ac:dyDescent="0.2">
      <c r="K48" s="33"/>
      <c r="L48" s="40"/>
      <c r="M48" s="33"/>
      <c r="O48"/>
      <c r="P48"/>
      <c r="S48"/>
    </row>
    <row r="49" spans="2:24" x14ac:dyDescent="0.2">
      <c r="K49" s="33"/>
      <c r="L49" s="40"/>
      <c r="M49" s="33"/>
      <c r="O49"/>
      <c r="P49"/>
      <c r="S49"/>
    </row>
    <row r="50" spans="2:24" ht="16.5" x14ac:dyDescent="0.35">
      <c r="H50" s="61"/>
      <c r="I50" s="62" t="s">
        <v>57</v>
      </c>
      <c r="J50" s="62"/>
      <c r="K50" s="62"/>
      <c r="L50" s="63"/>
      <c r="M50" s="64" t="s">
        <v>17</v>
      </c>
      <c r="N50" s="65">
        <f>N9+N15+N20+N26+N31+N41+N46</f>
        <v>0</v>
      </c>
      <c r="P50"/>
      <c r="S50"/>
      <c r="V50" s="384" t="str">
        <f>IF(SUM(Q59:Q86)+Q92+Q96+Q98+Q100&gt;0,"Errore","Pratica OK")</f>
        <v>Errore</v>
      </c>
      <c r="W50" s="384"/>
    </row>
    <row r="51" spans="2:24" ht="16.5" x14ac:dyDescent="0.35">
      <c r="H51" s="66"/>
      <c r="I51" s="67" t="s">
        <v>58</v>
      </c>
      <c r="J51" s="67"/>
      <c r="K51" s="67"/>
      <c r="L51" s="68"/>
      <c r="M51" s="69" t="s">
        <v>17</v>
      </c>
      <c r="N51" s="70">
        <f>N10+N16+N21+N27+N32+N42+N47</f>
        <v>0</v>
      </c>
      <c r="P51"/>
      <c r="S51"/>
      <c r="V51" s="384"/>
      <c r="W51" s="384"/>
    </row>
    <row r="52" spans="2:24" ht="30" customHeight="1" x14ac:dyDescent="0.35">
      <c r="H52" s="71"/>
      <c r="I52" s="385" t="s">
        <v>59</v>
      </c>
      <c r="J52" s="385"/>
      <c r="K52" s="385"/>
      <c r="L52" s="385"/>
      <c r="M52" s="72" t="s">
        <v>17</v>
      </c>
      <c r="N52" s="73">
        <f>SUM(N50,N51)</f>
        <v>0</v>
      </c>
      <c r="P52"/>
      <c r="S52"/>
      <c r="V52" s="384"/>
      <c r="W52" s="384"/>
    </row>
    <row r="53" spans="2:24" x14ac:dyDescent="0.2">
      <c r="S53"/>
    </row>
    <row r="54" spans="2:24" x14ac:dyDescent="0.2">
      <c r="S54"/>
    </row>
    <row r="55" spans="2:24" ht="20.25" customHeight="1" x14ac:dyDescent="0.2">
      <c r="B55" s="386" t="s">
        <v>60</v>
      </c>
      <c r="C55" s="386"/>
      <c r="D55" s="386"/>
      <c r="E55" s="386"/>
      <c r="F55" s="386"/>
      <c r="G55" s="386"/>
      <c r="H55" s="386"/>
      <c r="I55" s="386"/>
      <c r="J55" s="386"/>
      <c r="K55" s="386"/>
      <c r="L55" s="386"/>
      <c r="M55" s="386"/>
      <c r="N55" s="386"/>
      <c r="O55" s="386"/>
      <c r="P55" s="386"/>
      <c r="Q55" s="386"/>
      <c r="X55" s="16"/>
    </row>
    <row r="56" spans="2:24" ht="4.5" customHeight="1" x14ac:dyDescent="0.2">
      <c r="B56" s="74"/>
      <c r="Q56" s="75"/>
    </row>
    <row r="57" spans="2:24" ht="15" x14ac:dyDescent="0.2">
      <c r="B57" s="76"/>
      <c r="C57" s="387" t="str">
        <f>IF(SUM(Q59:Q86)+Q92+Q96&gt;0,"Riempire tutte le caselle rosse","Pratica OK")</f>
        <v>Riempire tutte le caselle rosse</v>
      </c>
      <c r="D57" s="387"/>
      <c r="E57" s="387"/>
      <c r="F57" s="387"/>
      <c r="G57" s="387"/>
      <c r="H57" s="387"/>
      <c r="I57" s="387"/>
      <c r="J57" s="387"/>
      <c r="K57" s="387"/>
      <c r="L57" s="387"/>
      <c r="M57" s="387"/>
      <c r="N57" s="387"/>
      <c r="O57" s="387"/>
      <c r="P57" s="387"/>
      <c r="Q57" s="77"/>
    </row>
    <row r="58" spans="2:24" x14ac:dyDescent="0.2">
      <c r="B58" s="74"/>
      <c r="Q58" s="75"/>
    </row>
    <row r="59" spans="2:24" x14ac:dyDescent="0.2">
      <c r="B59" s="388" t="s">
        <v>61</v>
      </c>
      <c r="C59" s="388"/>
      <c r="D59" s="388"/>
      <c r="E59" s="389"/>
      <c r="F59" s="389"/>
      <c r="G59" s="389"/>
      <c r="H59" s="389"/>
      <c r="I59" s="389"/>
      <c r="J59" s="390" t="s">
        <v>62</v>
      </c>
      <c r="K59" s="390"/>
      <c r="L59" s="390"/>
      <c r="M59" s="391"/>
      <c r="N59" s="391"/>
      <c r="O59" s="80" t="s">
        <v>63</v>
      </c>
      <c r="P59" s="81" t="str">
        <f>CONCATENATE(E59,"/",M59)</f>
        <v>/</v>
      </c>
      <c r="Q59" s="75">
        <f>IF(OR(E59&lt;=0,M59&lt;=0),1,0)</f>
        <v>1</v>
      </c>
      <c r="S59"/>
    </row>
    <row r="60" spans="2:24" hidden="1" x14ac:dyDescent="0.2">
      <c r="B60" s="74"/>
      <c r="Q60" s="75"/>
      <c r="S60"/>
    </row>
    <row r="61" spans="2:24" hidden="1" x14ac:dyDescent="0.2">
      <c r="B61" s="74"/>
      <c r="C61" s="78"/>
      <c r="D61" s="78"/>
      <c r="Q61" s="75">
        <f>IF(P59&lt;=0,1,0)</f>
        <v>0</v>
      </c>
      <c r="S61"/>
    </row>
    <row r="62" spans="2:24" x14ac:dyDescent="0.2">
      <c r="B62" s="82"/>
      <c r="C62" s="83"/>
      <c r="D62" s="83"/>
      <c r="Q62" s="75"/>
      <c r="S62"/>
    </row>
    <row r="63" spans="2:24" x14ac:dyDescent="0.2">
      <c r="B63" s="388" t="s">
        <v>64</v>
      </c>
      <c r="C63" s="388"/>
      <c r="D63" s="388"/>
      <c r="E63" s="391"/>
      <c r="F63" s="391"/>
      <c r="G63" s="391"/>
      <c r="H63" s="391"/>
      <c r="I63" s="391"/>
      <c r="J63" s="391"/>
      <c r="K63" s="391"/>
      <c r="L63" s="391"/>
      <c r="M63" s="391"/>
      <c r="N63" s="391"/>
      <c r="O63" s="391"/>
      <c r="P63" s="391"/>
      <c r="Q63" s="75">
        <f>IF(E63="",1,0)</f>
        <v>1</v>
      </c>
      <c r="S63"/>
    </row>
    <row r="64" spans="2:24" x14ac:dyDescent="0.2">
      <c r="B64" s="82"/>
      <c r="C64" s="83"/>
      <c r="D64" s="83"/>
      <c r="Q64" s="75"/>
      <c r="S64"/>
    </row>
    <row r="65" spans="1:19" x14ac:dyDescent="0.2">
      <c r="B65" s="388" t="s">
        <v>65</v>
      </c>
      <c r="C65" s="388"/>
      <c r="D65" s="388"/>
      <c r="E65" s="392"/>
      <c r="F65" s="392"/>
      <c r="G65" s="392"/>
      <c r="H65" s="392"/>
      <c r="I65" s="392"/>
      <c r="J65" s="392"/>
      <c r="K65" s="392"/>
      <c r="L65" s="392"/>
      <c r="M65" s="392"/>
      <c r="N65" s="392"/>
      <c r="O65" s="392"/>
      <c r="P65" s="392"/>
      <c r="Q65" s="75">
        <f>IF(E65="",1,0)</f>
        <v>1</v>
      </c>
      <c r="S65"/>
    </row>
    <row r="66" spans="1:19" x14ac:dyDescent="0.2">
      <c r="B66" s="82"/>
      <c r="C66" s="83"/>
      <c r="D66" s="83"/>
      <c r="E66" s="392"/>
      <c r="F66" s="392"/>
      <c r="G66" s="392"/>
      <c r="H66" s="392"/>
      <c r="I66" s="392"/>
      <c r="J66" s="392"/>
      <c r="K66" s="392"/>
      <c r="L66" s="392"/>
      <c r="M66" s="392"/>
      <c r="N66" s="392"/>
      <c r="O66" s="392"/>
      <c r="P66" s="392"/>
      <c r="Q66" s="75"/>
      <c r="S66"/>
    </row>
    <row r="67" spans="1:19" x14ac:dyDescent="0.2">
      <c r="B67" s="82"/>
      <c r="C67" s="83"/>
      <c r="D67" s="83"/>
      <c r="E67" s="392"/>
      <c r="F67" s="392"/>
      <c r="G67" s="392"/>
      <c r="H67" s="392"/>
      <c r="I67" s="392"/>
      <c r="J67" s="392"/>
      <c r="K67" s="392"/>
      <c r="L67" s="392"/>
      <c r="M67" s="392"/>
      <c r="N67" s="392"/>
      <c r="O67" s="392"/>
      <c r="P67" s="392"/>
      <c r="Q67" s="75"/>
      <c r="S67"/>
    </row>
    <row r="68" spans="1:19" x14ac:dyDescent="0.2">
      <c r="B68" s="82"/>
      <c r="C68" s="83"/>
      <c r="D68" s="83"/>
      <c r="E68" s="392"/>
      <c r="F68" s="392"/>
      <c r="G68" s="392"/>
      <c r="H68" s="392"/>
      <c r="I68" s="392"/>
      <c r="J68" s="392"/>
      <c r="K68" s="392"/>
      <c r="L68" s="392"/>
      <c r="M68" s="392"/>
      <c r="N68" s="392"/>
      <c r="O68" s="392"/>
      <c r="P68" s="392"/>
      <c r="Q68" s="75"/>
      <c r="S68"/>
    </row>
    <row r="69" spans="1:19" ht="4.5" customHeight="1" x14ac:dyDescent="0.2">
      <c r="B69" s="82"/>
      <c r="C69" s="83"/>
      <c r="D69" s="83"/>
      <c r="Q69" s="75"/>
      <c r="S69"/>
    </row>
    <row r="70" spans="1:19" ht="4.5" customHeight="1" x14ac:dyDescent="0.2">
      <c r="B70" s="82"/>
      <c r="C70" s="83"/>
      <c r="D70" s="83"/>
      <c r="Q70" s="75"/>
      <c r="S70"/>
    </row>
    <row r="71" spans="1:19" x14ac:dyDescent="0.2">
      <c r="A71" t="s">
        <v>66</v>
      </c>
      <c r="B71" s="388" t="s">
        <v>67</v>
      </c>
      <c r="C71" s="388"/>
      <c r="D71" s="388"/>
      <c r="E71" s="79"/>
      <c r="G71" s="390" t="s">
        <v>68</v>
      </c>
      <c r="H71" s="390"/>
      <c r="I71" s="390"/>
      <c r="J71" s="389" t="s">
        <v>43</v>
      </c>
      <c r="K71" s="389"/>
      <c r="L71" s="84" t="s">
        <v>47</v>
      </c>
      <c r="M71" s="389"/>
      <c r="N71" s="389"/>
      <c r="O71" s="85"/>
      <c r="Q71" s="75"/>
      <c r="R71" t="s">
        <v>66</v>
      </c>
      <c r="S71" t="s">
        <v>66</v>
      </c>
    </row>
    <row r="72" spans="1:19" x14ac:dyDescent="0.2">
      <c r="B72" s="82"/>
      <c r="C72" s="83"/>
      <c r="D72" s="83"/>
      <c r="Q72" s="75"/>
      <c r="S72"/>
    </row>
    <row r="73" spans="1:19" ht="23.25" customHeight="1" x14ac:dyDescent="0.2">
      <c r="B73" s="393" t="s">
        <v>69</v>
      </c>
      <c r="C73" s="393"/>
      <c r="D73" s="393"/>
      <c r="E73" s="393"/>
      <c r="F73" s="393"/>
      <c r="G73" s="393"/>
      <c r="H73" s="393"/>
      <c r="I73" s="393"/>
      <c r="J73" s="393"/>
      <c r="K73" s="393"/>
      <c r="L73" s="393"/>
      <c r="M73" s="393"/>
      <c r="N73" s="393"/>
      <c r="O73" s="393"/>
      <c r="P73" s="393"/>
      <c r="Q73" s="393"/>
      <c r="S73" s="86"/>
    </row>
    <row r="74" spans="1:19" x14ac:dyDescent="0.2">
      <c r="B74" s="82"/>
      <c r="C74" s="83"/>
      <c r="D74" s="83"/>
      <c r="Q74" s="75"/>
      <c r="S74"/>
    </row>
    <row r="75" spans="1:19" ht="27.75" customHeight="1" x14ac:dyDescent="0.2">
      <c r="B75" s="388" t="s">
        <v>70</v>
      </c>
      <c r="C75" s="388"/>
      <c r="D75" s="388"/>
      <c r="E75" s="394" t="s">
        <v>7</v>
      </c>
      <c r="F75" s="394"/>
      <c r="G75" s="394"/>
      <c r="H75" s="394"/>
      <c r="I75" s="394"/>
      <c r="J75" s="394"/>
      <c r="K75" s="394"/>
      <c r="L75" s="394"/>
      <c r="M75" s="394"/>
      <c r="N75" s="394"/>
      <c r="O75" s="394"/>
      <c r="P75" s="394"/>
      <c r="Q75" s="87">
        <f>IF(E75="INSERIRE TIPOLOGIA",1,IF(E75="",1,0))</f>
        <v>0</v>
      </c>
      <c r="S75"/>
    </row>
    <row r="76" spans="1:19" x14ac:dyDescent="0.2">
      <c r="B76" s="82"/>
      <c r="C76" s="83"/>
      <c r="D76" s="83"/>
      <c r="Q76" s="75"/>
      <c r="S76"/>
    </row>
    <row r="77" spans="1:19" x14ac:dyDescent="0.2">
      <c r="B77" s="388" t="s">
        <v>65</v>
      </c>
      <c r="C77" s="388"/>
      <c r="D77" s="388"/>
      <c r="E77" s="395" t="str">
        <f>IF(E65=0," ",E65)</f>
        <v xml:space="preserve"> </v>
      </c>
      <c r="F77" s="395"/>
      <c r="G77" s="395"/>
      <c r="H77" s="395"/>
      <c r="I77" s="395"/>
      <c r="J77" s="395"/>
      <c r="K77" s="395"/>
      <c r="L77" s="395"/>
      <c r="M77" s="395"/>
      <c r="N77" s="395"/>
      <c r="O77" s="395"/>
      <c r="P77" s="395"/>
      <c r="Q77" s="75">
        <f>IF(E77="",1,0)</f>
        <v>0</v>
      </c>
      <c r="S77"/>
    </row>
    <row r="78" spans="1:19" x14ac:dyDescent="0.2">
      <c r="B78" s="82"/>
      <c r="C78" s="83"/>
      <c r="D78" s="83"/>
      <c r="E78" s="395"/>
      <c r="F78" s="395"/>
      <c r="G78" s="395"/>
      <c r="H78" s="395"/>
      <c r="I78" s="395"/>
      <c r="J78" s="395"/>
      <c r="K78" s="395"/>
      <c r="L78" s="395"/>
      <c r="M78" s="395"/>
      <c r="N78" s="395"/>
      <c r="O78" s="395"/>
      <c r="P78" s="395"/>
      <c r="Q78" s="75"/>
      <c r="S78"/>
    </row>
    <row r="79" spans="1:19" x14ac:dyDescent="0.2">
      <c r="B79" s="82"/>
      <c r="C79" s="83"/>
      <c r="D79" s="83"/>
      <c r="E79" s="395"/>
      <c r="F79" s="395"/>
      <c r="G79" s="395"/>
      <c r="H79" s="395"/>
      <c r="I79" s="395"/>
      <c r="J79" s="395"/>
      <c r="K79" s="395"/>
      <c r="L79" s="395"/>
      <c r="M79" s="395"/>
      <c r="N79" s="395"/>
      <c r="O79" s="395"/>
      <c r="P79" s="395"/>
      <c r="Q79" s="75"/>
      <c r="S79"/>
    </row>
    <row r="80" spans="1:19" x14ac:dyDescent="0.2">
      <c r="B80" s="82"/>
      <c r="C80" s="83"/>
      <c r="D80" s="83"/>
      <c r="E80" s="395"/>
      <c r="F80" s="395"/>
      <c r="G80" s="395"/>
      <c r="H80" s="395"/>
      <c r="I80" s="395"/>
      <c r="J80" s="395"/>
      <c r="K80" s="395"/>
      <c r="L80" s="395"/>
      <c r="M80" s="395"/>
      <c r="N80" s="395"/>
      <c r="O80" s="395"/>
      <c r="P80" s="395"/>
      <c r="Q80" s="75"/>
      <c r="S80"/>
    </row>
    <row r="81" spans="1:19" ht="4.5" customHeight="1" x14ac:dyDescent="0.2">
      <c r="B81" s="82"/>
      <c r="C81" s="83"/>
      <c r="D81" s="83"/>
      <c r="Q81" s="75"/>
      <c r="S81"/>
    </row>
    <row r="82" spans="1:19" ht="4.5" customHeight="1" x14ac:dyDescent="0.2">
      <c r="B82" s="82"/>
      <c r="C82" s="83"/>
      <c r="D82" s="83"/>
      <c r="Q82" s="75"/>
      <c r="S82"/>
    </row>
    <row r="83" spans="1:19" ht="4.5" customHeight="1" x14ac:dyDescent="0.2">
      <c r="B83" s="74"/>
      <c r="O83" s="16" t="s">
        <v>66</v>
      </c>
      <c r="Q83" s="75"/>
      <c r="S83" s="86"/>
    </row>
    <row r="84" spans="1:19" ht="12.75" customHeight="1" x14ac:dyDescent="0.2">
      <c r="B84" s="388" t="s">
        <v>71</v>
      </c>
      <c r="C84" s="388"/>
      <c r="D84" s="388"/>
      <c r="E84" s="396"/>
      <c r="F84" s="396"/>
      <c r="G84" s="396"/>
      <c r="K84" s="397" t="s">
        <v>72</v>
      </c>
      <c r="L84" s="397"/>
      <c r="M84" s="397"/>
      <c r="N84" s="397"/>
      <c r="O84" s="397"/>
      <c r="Q84" s="75">
        <f>IF(E84&lt;=0,1,0)</f>
        <v>1</v>
      </c>
      <c r="S84"/>
    </row>
    <row r="85" spans="1:19" x14ac:dyDescent="0.2">
      <c r="B85" s="82"/>
      <c r="C85" s="83"/>
      <c r="D85" s="83"/>
      <c r="K85" s="398"/>
      <c r="L85" s="398"/>
      <c r="M85" s="398"/>
      <c r="N85" s="398"/>
      <c r="Q85" s="75"/>
      <c r="S85" s="86"/>
    </row>
    <row r="86" spans="1:19" ht="12.75" customHeight="1" x14ac:dyDescent="0.2">
      <c r="B86" s="388" t="s">
        <v>73</v>
      </c>
      <c r="C86" s="388"/>
      <c r="D86" s="388"/>
      <c r="E86" s="396"/>
      <c r="F86" s="396"/>
      <c r="G86" s="396"/>
      <c r="K86" s="397" t="s">
        <v>72</v>
      </c>
      <c r="L86" s="397"/>
      <c r="M86" s="397"/>
      <c r="N86" s="397"/>
      <c r="O86" s="397"/>
      <c r="Q86" s="75">
        <f>IF(E86&lt;=0,1,0)</f>
        <v>1</v>
      </c>
      <c r="S86" s="86"/>
    </row>
    <row r="87" spans="1:19" x14ac:dyDescent="0.2">
      <c r="B87" s="74"/>
      <c r="Q87" s="75"/>
      <c r="S87" s="86"/>
    </row>
    <row r="88" spans="1:19" ht="24" customHeight="1" x14ac:dyDescent="0.2">
      <c r="B88" s="393" t="s">
        <v>74</v>
      </c>
      <c r="C88" s="393"/>
      <c r="D88" s="393"/>
      <c r="E88" s="393"/>
      <c r="F88" s="393"/>
      <c r="G88" s="393"/>
      <c r="H88" s="393"/>
      <c r="I88" s="393"/>
      <c r="J88" s="393"/>
      <c r="K88" s="393"/>
      <c r="L88" s="393"/>
      <c r="M88" s="393"/>
      <c r="N88" s="393"/>
      <c r="O88" s="393"/>
      <c r="P88" s="393"/>
      <c r="Q88" s="393"/>
      <c r="S88" s="86"/>
    </row>
    <row r="89" spans="1:19" ht="19.5" customHeight="1" x14ac:dyDescent="0.4">
      <c r="B89" s="89"/>
      <c r="C89" s="399" t="s">
        <v>75</v>
      </c>
      <c r="D89" s="399"/>
      <c r="E89" s="399"/>
      <c r="F89" s="399"/>
      <c r="G89" s="399"/>
      <c r="H89" s="399"/>
      <c r="I89" s="399"/>
      <c r="J89" s="399"/>
      <c r="K89" s="399"/>
      <c r="L89" s="399"/>
      <c r="M89" s="399"/>
      <c r="N89" s="399"/>
      <c r="O89" s="399"/>
      <c r="P89" s="399"/>
      <c r="Q89" s="90"/>
      <c r="S89" s="86"/>
    </row>
    <row r="90" spans="1:19" ht="43.5" customHeight="1" x14ac:dyDescent="0.4">
      <c r="B90" s="89"/>
      <c r="C90" s="400" t="s">
        <v>76</v>
      </c>
      <c r="D90" s="400"/>
      <c r="E90" s="400"/>
      <c r="F90" s="400"/>
      <c r="G90" s="400"/>
      <c r="H90" s="400"/>
      <c r="I90" s="400"/>
      <c r="J90" s="400"/>
      <c r="K90" s="400"/>
      <c r="L90" s="400"/>
      <c r="M90" s="400"/>
      <c r="N90" s="400"/>
      <c r="O90" s="400"/>
      <c r="P90" s="400"/>
      <c r="Q90" s="91"/>
      <c r="S90" s="86"/>
    </row>
    <row r="91" spans="1:19" ht="9.75" customHeight="1" x14ac:dyDescent="0.2">
      <c r="B91" s="74"/>
      <c r="Q91" s="75"/>
      <c r="S91"/>
    </row>
    <row r="92" spans="1:19" ht="12.75" customHeight="1" x14ac:dyDescent="0.2">
      <c r="B92" s="401" t="s">
        <v>77</v>
      </c>
      <c r="C92" s="401"/>
      <c r="D92" s="401"/>
      <c r="E92" s="402" t="s">
        <v>38</v>
      </c>
      <c r="F92" s="402"/>
      <c r="G92" s="402"/>
      <c r="Q92" s="75">
        <f>IF(E92="Inserire Si/No",IF(R8&lt;&gt;1,1,0),0)</f>
        <v>1</v>
      </c>
      <c r="S92"/>
    </row>
    <row r="93" spans="1:19" x14ac:dyDescent="0.2">
      <c r="B93" s="92"/>
      <c r="C93" s="93"/>
      <c r="D93" s="93"/>
      <c r="Q93" s="75"/>
      <c r="S93"/>
    </row>
    <row r="94" spans="1:19" ht="12.75" customHeight="1" x14ac:dyDescent="0.2">
      <c r="A94" t="s">
        <v>66</v>
      </c>
      <c r="B94" s="403" t="s">
        <v>67</v>
      </c>
      <c r="C94" s="403"/>
      <c r="D94" s="403"/>
      <c r="E94" s="404" t="str">
        <f>IF(E71=0," ",E71)</f>
        <v xml:space="preserve"> </v>
      </c>
      <c r="F94" s="404"/>
      <c r="G94" s="404" t="s">
        <v>66</v>
      </c>
      <c r="H94" s="404"/>
      <c r="I94" s="94"/>
      <c r="J94" s="404" t="s">
        <v>44</v>
      </c>
      <c r="K94" s="404"/>
      <c r="L94" s="84" t="s">
        <v>47</v>
      </c>
      <c r="M94" s="405"/>
      <c r="N94" s="405"/>
      <c r="O94" s="85"/>
      <c r="Q94" s="75"/>
      <c r="R94" t="s">
        <v>66</v>
      </c>
      <c r="S94" t="s">
        <v>66</v>
      </c>
    </row>
    <row r="95" spans="1:19" x14ac:dyDescent="0.2">
      <c r="B95" s="74"/>
      <c r="Q95" s="75"/>
      <c r="S95" t="b">
        <f>OR($R$8=1,$E$92="No")</f>
        <v>0</v>
      </c>
    </row>
    <row r="96" spans="1:19" ht="25.5" customHeight="1" x14ac:dyDescent="0.2">
      <c r="B96" s="401" t="str">
        <f>IF(R8=0,"Tipologia per applicazione riduzione :","")</f>
        <v>Tipologia per applicazione riduzione :</v>
      </c>
      <c r="C96" s="401"/>
      <c r="D96" s="401"/>
      <c r="E96" s="406" t="s">
        <v>31</v>
      </c>
      <c r="F96" s="406"/>
      <c r="G96" s="406"/>
      <c r="H96" s="406"/>
      <c r="I96" s="406"/>
      <c r="J96" s="406"/>
      <c r="K96" s="406"/>
      <c r="L96" s="406"/>
      <c r="M96" s="406"/>
      <c r="N96" s="406"/>
      <c r="O96" s="406"/>
      <c r="P96" s="406"/>
      <c r="Q96" s="87" t="b">
        <f>IF(E92="Si",IF(E96="Inserire tipologia",1,0))</f>
        <v>0</v>
      </c>
      <c r="S96"/>
    </row>
    <row r="97" spans="2:19" x14ac:dyDescent="0.2">
      <c r="B97" s="74"/>
      <c r="Q97" s="75"/>
      <c r="S97" s="86"/>
    </row>
    <row r="98" spans="2:19" x14ac:dyDescent="0.2">
      <c r="B98" s="388" t="s">
        <v>71</v>
      </c>
      <c r="C98" s="388"/>
      <c r="D98" s="388"/>
      <c r="E98" s="405">
        <v>0</v>
      </c>
      <c r="F98" s="405"/>
      <c r="G98" s="405"/>
      <c r="H98" s="405"/>
      <c r="I98" s="88"/>
      <c r="J98" s="88"/>
      <c r="K98" s="397" t="str">
        <f>IF(E92="Si",IF(E98=0,"Inserire valore volume vuoto per pieno",""),IF(E92="No",IF(E98=0,"","Con Applicare riduzione uguale a   'No' i mc devono essere zero"),"Scegliere Si/No nel campo Applicare riduzione "))</f>
        <v xml:space="preserve">Scegliere Si/No nel campo Applicare riduzione </v>
      </c>
      <c r="L98" s="397"/>
      <c r="M98" s="397"/>
      <c r="N98" s="397"/>
      <c r="O98" s="397"/>
      <c r="P98" s="88"/>
      <c r="Q98" s="75">
        <f>IF(E92="Si",IF(E98=0,1,0),IF(E92="No",IF(E98=0,"",1),0))</f>
        <v>0</v>
      </c>
      <c r="R98" t="str">
        <f>E92</f>
        <v>Inserire Si/No</v>
      </c>
      <c r="S98" s="86">
        <f>Q98</f>
        <v>0</v>
      </c>
    </row>
    <row r="99" spans="2:19" x14ac:dyDescent="0.2">
      <c r="B99" s="82"/>
      <c r="C99" s="83"/>
      <c r="D99" s="83"/>
      <c r="L99" s="16"/>
      <c r="Q99" s="75"/>
      <c r="R99" s="95">
        <f>E98</f>
        <v>0</v>
      </c>
      <c r="S99" s="86"/>
    </row>
    <row r="100" spans="2:19" x14ac:dyDescent="0.2">
      <c r="B100" s="388" t="s">
        <v>73</v>
      </c>
      <c r="C100" s="388"/>
      <c r="D100" s="388"/>
      <c r="E100" s="405">
        <v>0</v>
      </c>
      <c r="F100" s="405"/>
      <c r="G100" s="405"/>
      <c r="H100" s="405"/>
      <c r="I100" s="96"/>
      <c r="J100" s="96"/>
      <c r="K100" s="397" t="str">
        <f>IF(E92="Si",IF(E100=0,"Inserire valore volume vuoto per pieno",""),IF(E92="No",IF(E100=0,"","Con Applicare riduzione uguale a   'No' i mc devono essere zero"),"Scegliere Si/No nel campo Applicare riduzione "))</f>
        <v xml:space="preserve">Scegliere Si/No nel campo Applicare riduzione </v>
      </c>
      <c r="L100" s="397"/>
      <c r="M100" s="397"/>
      <c r="N100" s="397"/>
      <c r="O100" s="397"/>
      <c r="P100" s="96"/>
      <c r="Q100" s="75">
        <f>IF(E92="Si",IF(E100=0,1,0),IF(E96="No",IF(E100=0,"",1),0))</f>
        <v>0</v>
      </c>
      <c r="S100" s="86"/>
    </row>
    <row r="101" spans="2:19" x14ac:dyDescent="0.2">
      <c r="B101" s="97"/>
      <c r="C101" s="98"/>
      <c r="D101" s="98"/>
      <c r="E101" s="98"/>
      <c r="F101" s="98"/>
      <c r="G101" s="98"/>
      <c r="H101" s="98"/>
      <c r="I101" s="98"/>
      <c r="J101" s="98"/>
      <c r="K101" s="98"/>
      <c r="L101" s="99"/>
      <c r="M101" s="98"/>
      <c r="N101" s="98"/>
      <c r="O101" s="98"/>
      <c r="P101" s="98"/>
      <c r="Q101" s="100"/>
    </row>
    <row r="107" spans="2:19" ht="12.75" customHeight="1" x14ac:dyDescent="0.2">
      <c r="G107" s="384"/>
      <c r="H107" s="384"/>
      <c r="I107" s="384"/>
      <c r="J107" s="384"/>
      <c r="K107" s="384"/>
    </row>
    <row r="108" spans="2:19" x14ac:dyDescent="0.2">
      <c r="G108" s="384"/>
      <c r="H108" s="384"/>
      <c r="I108" s="384"/>
      <c r="J108" s="384"/>
      <c r="K108" s="384"/>
    </row>
    <row r="109" spans="2:19" x14ac:dyDescent="0.2">
      <c r="G109" s="384"/>
      <c r="H109" s="384"/>
      <c r="I109" s="384"/>
      <c r="J109" s="384"/>
      <c r="K109" s="384"/>
    </row>
    <row r="110" spans="2:19" x14ac:dyDescent="0.2">
      <c r="G110" s="384"/>
      <c r="H110" s="384"/>
      <c r="I110" s="384"/>
      <c r="J110" s="384"/>
      <c r="K110" s="384"/>
    </row>
  </sheetData>
  <sheetProtection password="C75E" sheet="1" objects="1" scenarios="1" selectLockedCells="1"/>
  <mergeCells count="83">
    <mergeCell ref="G107:K110"/>
    <mergeCell ref="B98:D98"/>
    <mergeCell ref="E98:H98"/>
    <mergeCell ref="K98:O98"/>
    <mergeCell ref="B100:D100"/>
    <mergeCell ref="E100:H100"/>
    <mergeCell ref="K100:O100"/>
    <mergeCell ref="B94:D94"/>
    <mergeCell ref="E94:H94"/>
    <mergeCell ref="J94:K94"/>
    <mergeCell ref="M94:N94"/>
    <mergeCell ref="B96:D96"/>
    <mergeCell ref="E96:P96"/>
    <mergeCell ref="B88:Q88"/>
    <mergeCell ref="C89:P89"/>
    <mergeCell ref="C90:P90"/>
    <mergeCell ref="B92:D92"/>
    <mergeCell ref="E92:G92"/>
    <mergeCell ref="B84:D84"/>
    <mergeCell ref="E84:G84"/>
    <mergeCell ref="K84:O84"/>
    <mergeCell ref="K85:N85"/>
    <mergeCell ref="B86:D86"/>
    <mergeCell ref="E86:G86"/>
    <mergeCell ref="K86:O86"/>
    <mergeCell ref="B73:Q73"/>
    <mergeCell ref="B75:D75"/>
    <mergeCell ref="E75:P75"/>
    <mergeCell ref="B77:D77"/>
    <mergeCell ref="E77:P80"/>
    <mergeCell ref="B63:D63"/>
    <mergeCell ref="E63:P63"/>
    <mergeCell ref="B65:D65"/>
    <mergeCell ref="E65:P68"/>
    <mergeCell ref="B71:D71"/>
    <mergeCell ref="G71:I71"/>
    <mergeCell ref="J71:K71"/>
    <mergeCell ref="M71:N71"/>
    <mergeCell ref="B55:Q55"/>
    <mergeCell ref="C57:P57"/>
    <mergeCell ref="B59:D59"/>
    <mergeCell ref="E59:I59"/>
    <mergeCell ref="J59:L59"/>
    <mergeCell ref="M59:N59"/>
    <mergeCell ref="B44:M44"/>
    <mergeCell ref="B45:C45"/>
    <mergeCell ref="F45:K45"/>
    <mergeCell ref="V50:W52"/>
    <mergeCell ref="I52:L52"/>
    <mergeCell ref="B36:N36"/>
    <mergeCell ref="B37:N37"/>
    <mergeCell ref="B39:M39"/>
    <mergeCell ref="B40:C40"/>
    <mergeCell ref="F40:K40"/>
    <mergeCell ref="B29:M29"/>
    <mergeCell ref="B30:C30"/>
    <mergeCell ref="K30:L30"/>
    <mergeCell ref="B34:H34"/>
    <mergeCell ref="I34:J34"/>
    <mergeCell ref="L34:M34"/>
    <mergeCell ref="B23:H23"/>
    <mergeCell ref="I23:J23"/>
    <mergeCell ref="L23:M23"/>
    <mergeCell ref="B24:M24"/>
    <mergeCell ref="B25:C25"/>
    <mergeCell ref="K25:L25"/>
    <mergeCell ref="B13:M13"/>
    <mergeCell ref="B14:C14"/>
    <mergeCell ref="K14:L14"/>
    <mergeCell ref="B18:M18"/>
    <mergeCell ref="B19:C19"/>
    <mergeCell ref="K19:L19"/>
    <mergeCell ref="B7:M7"/>
    <mergeCell ref="B8:C8"/>
    <mergeCell ref="K8:L8"/>
    <mergeCell ref="B12:H12"/>
    <mergeCell ref="I12:J12"/>
    <mergeCell ref="L12:M12"/>
    <mergeCell ref="B1:N1"/>
    <mergeCell ref="O1:Q1"/>
    <mergeCell ref="B2:M2"/>
    <mergeCell ref="B3:N3"/>
    <mergeCell ref="K6:N6"/>
  </mergeCells>
  <conditionalFormatting sqref="B92:D93">
    <cfRule type="expression" dxfId="103" priority="24">
      <formula>$R$8=1</formula>
    </cfRule>
  </conditionalFormatting>
  <conditionalFormatting sqref="B94:D94">
    <cfRule type="expression" dxfId="102" priority="33">
      <formula>OR(R8=1,E92="No",E92="Inserire Si/No")</formula>
    </cfRule>
    <cfRule type="expression" dxfId="101" priority="35">
      <formula>$R$8&lt;&gt;1</formula>
    </cfRule>
    <cfRule type="expression" dxfId="100" priority="34">
      <formula>$E$96="Riduzione non applicata"</formula>
    </cfRule>
  </conditionalFormatting>
  <conditionalFormatting sqref="B96:D96">
    <cfRule type="expression" dxfId="99" priority="54">
      <formula>OR(R8=1,E92="No",E92="Inserire Si/No")</formula>
    </cfRule>
  </conditionalFormatting>
  <conditionalFormatting sqref="B98:D98">
    <cfRule type="expression" dxfId="98" priority="53">
      <formula>OR(R8=1,E92="No",E92="Inserire Si/No")</formula>
    </cfRule>
  </conditionalFormatting>
  <conditionalFormatting sqref="B100:D100">
    <cfRule type="expression" dxfId="97" priority="49">
      <formula>OR(R8=1,E92="No",E92="Inserire Si/No")</formula>
    </cfRule>
  </conditionalFormatting>
  <conditionalFormatting sqref="C57:P57">
    <cfRule type="expression" dxfId="96" priority="17">
      <formula>$C$57="Riempire tutte le caselle rosse"</formula>
    </cfRule>
    <cfRule type="expression" dxfId="95" priority="18">
      <formula>$C$57&lt;&gt;"Riempire tutte le caselle rosse"</formula>
    </cfRule>
  </conditionalFormatting>
  <conditionalFormatting sqref="E59 M59 P59">
    <cfRule type="cellIs" dxfId="94" priority="58" operator="lessThanOrEqual">
      <formula>0</formula>
    </cfRule>
    <cfRule type="cellIs" dxfId="93" priority="57" operator="greaterThan">
      <formula>0</formula>
    </cfRule>
  </conditionalFormatting>
  <conditionalFormatting sqref="E71">
    <cfRule type="expression" dxfId="92" priority="61">
      <formula>LEN(E71)=0</formula>
    </cfRule>
  </conditionalFormatting>
  <conditionalFormatting sqref="E84:G84 E86:G86">
    <cfRule type="expression" dxfId="91" priority="55">
      <formula>E84+E98&gt;0</formula>
    </cfRule>
    <cfRule type="expression" dxfId="90" priority="56">
      <formula>E84+E98=0</formula>
    </cfRule>
  </conditionalFormatting>
  <conditionalFormatting sqref="E92:G92">
    <cfRule type="expression" dxfId="89" priority="21">
      <formula>$R$8=1</formula>
    </cfRule>
    <cfRule type="expression" dxfId="88" priority="22">
      <formula>$E$92="Inserire Si/No"</formula>
    </cfRule>
    <cfRule type="expression" dxfId="87" priority="23">
      <formula>"SOMMA($R$19:$R$22)&gt;0"</formula>
    </cfRule>
  </conditionalFormatting>
  <conditionalFormatting sqref="E94:H94">
    <cfRule type="expression" dxfId="86" priority="38">
      <formula>$R$8&lt;&gt;1</formula>
    </cfRule>
    <cfRule type="expression" dxfId="85" priority="37">
      <formula>$E$96="Riduzione non applicata"</formula>
    </cfRule>
    <cfRule type="expression" dxfId="84" priority="36">
      <formula>OR(R8=1,E92="No",E92="Inserire Si/No")</formula>
    </cfRule>
  </conditionalFormatting>
  <conditionalFormatting sqref="E98:H98">
    <cfRule type="expression" dxfId="83" priority="52">
      <formula>E84+E98=0</formula>
    </cfRule>
    <cfRule type="expression" dxfId="82" priority="51">
      <formula>$E$96="Riduzione non applicata"</formula>
    </cfRule>
    <cfRule type="expression" dxfId="81" priority="50">
      <formula>OR(R8=1,E92="No",E92="Inserire Si/No")</formula>
    </cfRule>
  </conditionalFormatting>
  <conditionalFormatting sqref="E100:H100">
    <cfRule type="expression" dxfId="80" priority="48">
      <formula>E86+E100=0</formula>
    </cfRule>
    <cfRule type="expression" dxfId="79" priority="47">
      <formula>$E$96="Riduzione non applicata"</formula>
    </cfRule>
    <cfRule type="expression" dxfId="78" priority="46">
      <formula>OR(R8=1,E92="No",E92="Inserire Si/No")</formula>
    </cfRule>
  </conditionalFormatting>
  <conditionalFormatting sqref="E63:L63">
    <cfRule type="expression" dxfId="77" priority="16">
      <formula>$E$63=""</formula>
    </cfRule>
    <cfRule type="expression" dxfId="76" priority="15">
      <formula>$E$63&lt;&gt;""</formula>
    </cfRule>
  </conditionalFormatting>
  <conditionalFormatting sqref="E65:P68 E77:P80">
    <cfRule type="expression" dxfId="75" priority="59">
      <formula>E65=""</formula>
    </cfRule>
  </conditionalFormatting>
  <conditionalFormatting sqref="E75:P75">
    <cfRule type="expression" dxfId="74" priority="19">
      <formula>$E$75="INSERIRE TIPOLOGIA intevento in funzione della zona di PRGC e del If o It"</formula>
    </cfRule>
    <cfRule type="expression" dxfId="73" priority="20">
      <formula>$E$75=""</formula>
    </cfRule>
  </conditionalFormatting>
  <conditionalFormatting sqref="E96:P96">
    <cfRule type="expression" dxfId="72" priority="40">
      <formula>$E$96="Riduzione non applicata"</formula>
    </cfRule>
    <cfRule type="expression" dxfId="71" priority="39">
      <formula>OR(R8=1,E92="No",E92="Inserire Si/No")</formula>
    </cfRule>
    <cfRule type="expression" dxfId="70" priority="41">
      <formula>$R$8&lt;&gt;1</formula>
    </cfRule>
  </conditionalFormatting>
  <conditionalFormatting sqref="G107:K110">
    <cfRule type="expression" dxfId="69" priority="60">
      <formula>$G$107="Errore"</formula>
    </cfRule>
  </conditionalFormatting>
  <conditionalFormatting sqref="J71:K71 M71:N71">
    <cfRule type="expression" dxfId="68" priority="62">
      <formula>LEN(J71)=0</formula>
    </cfRule>
    <cfRule type="cellIs" dxfId="67" priority="63" operator="lessThanOrEqual">
      <formula>0</formula>
    </cfRule>
  </conditionalFormatting>
  <conditionalFormatting sqref="J94:K94">
    <cfRule type="expression" dxfId="66" priority="30">
      <formula>OR(R8=1,E92="No",E92="Inserire Si/No")</formula>
    </cfRule>
    <cfRule type="expression" dxfId="65" priority="32">
      <formula>$R$8&lt;&gt;1</formula>
    </cfRule>
    <cfRule type="expression" dxfId="64" priority="31">
      <formula>$E$96="Riduzione non applicata"</formula>
    </cfRule>
  </conditionalFormatting>
  <conditionalFormatting sqref="K84:O84">
    <cfRule type="expression" dxfId="63" priority="11">
      <formula>Q84=1</formula>
    </cfRule>
    <cfRule type="expression" dxfId="62" priority="10">
      <formula>OR(R1048570=1,E78="No",E78="Inserire Si/No")</formula>
    </cfRule>
  </conditionalFormatting>
  <conditionalFormatting sqref="K86:O86">
    <cfRule type="expression" dxfId="61" priority="2">
      <formula>OR(R1048572=1,E80="No",E80="Inserire Si/No")</formula>
    </cfRule>
    <cfRule type="expression" dxfId="60" priority="3">
      <formula>Q86=1</formula>
    </cfRule>
  </conditionalFormatting>
  <conditionalFormatting sqref="K98:O98">
    <cfRule type="expression" dxfId="59" priority="44">
      <formula>OR(R8=1,E92="No",E92="Inserire Si/No")</formula>
    </cfRule>
    <cfRule type="expression" dxfId="58" priority="45">
      <formula>Q98=1</formula>
    </cfRule>
  </conditionalFormatting>
  <conditionalFormatting sqref="K100:O100">
    <cfRule type="expression" dxfId="57" priority="42">
      <formula>Q100=1</formula>
    </cfRule>
    <cfRule type="expression" dxfId="56" priority="43">
      <formula>OR(R8=1,E92="No",E92="Inserire Si/No")</formula>
    </cfRule>
  </conditionalFormatting>
  <conditionalFormatting sqref="L71">
    <cfRule type="expression" dxfId="55" priority="14">
      <formula>$L$71="Inserire MC / MQ"</formula>
    </cfRule>
  </conditionalFormatting>
  <conditionalFormatting sqref="L94">
    <cfRule type="expression" dxfId="54" priority="26">
      <formula>$L$71="Inserire MC / MQ"</formula>
    </cfRule>
    <cfRule type="expression" dxfId="53" priority="25">
      <formula>OR(R8=1,E92="No",E92="Inserire Si/No")</formula>
    </cfRule>
  </conditionalFormatting>
  <conditionalFormatting sqref="M94">
    <cfRule type="expression" dxfId="52" priority="29">
      <formula>$R$8&lt;&gt;1</formula>
    </cfRule>
    <cfRule type="expression" dxfId="51" priority="28">
      <formula>$E$96="Riduzione non applicata"</formula>
    </cfRule>
    <cfRule type="expression" dxfId="50" priority="27">
      <formula>OR(R8=1,E92="No",E92="Inserire Si/No")</formula>
    </cfRule>
  </conditionalFormatting>
  <dataValidations count="16">
    <dataValidation allowBlank="1" showInputMessage="1" showErrorMessage="1" errorTitle="Numero pratica" error="Inserire Numero pratica" promptTitle="Numero Pratica" prompt="Inserire numero pratica" sqref="P59 JA61 SW61 ACS61 AMO61 AWK61 BGG61 BQC61 BZY61 CJU61 CTQ61 DDM61 DNI61 DXE61 EHA61 EQW61 FAS61 FKO61 FUK61 GEG61 GOC61 GXY61 HHU61 HRQ61 IBM61 ILI61 IVE61 JFA61 JOW61 JYS61 KIO61 KSK61 LCG61 LMC61 LVY61 MFU61 MPQ61 MZM61 NJI61 NTE61 ODA61 OMW61 OWS61 PGO61 PQK61 QAG61 QKC61 QTY61 RDU61 RNQ61 RXM61 SHI61 SRE61 TBA61 TKW61 TUS61 UEO61 UOK61 UYG61 VIC61 VRY61 WBU61 WLQ61 WVM61" xr:uid="{00000000-0002-0000-0100-000000000000}">
      <formula1>0</formula1>
      <formula2>0</formula2>
    </dataValidation>
    <dataValidation type="whole" allowBlank="1" showInputMessage="1" showErrorMessage="1" errorTitle="Anno pratica" error="Inserire anno della pratica nel formato 4 posizioni" promptTitle="Anno pratica" prompt="Inserire anno della pratica formato 4 posizioni" sqref="M59 JK59 TG59 ADC59 AMY59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xr:uid="{00000000-0002-0000-0100-000001000000}">
      <formula1>1990</formula1>
      <formula2>2100</formula2>
    </dataValidation>
    <dataValidation allowBlank="1" showInputMessage="1" showErrorMessage="1" errorTitle="Mc Urb I" error="Inserire metri cubi Urb I_x000a_" promptTitle="mc Urb I" prompt="Inserire metri cubi Urb I" sqref="E98:H98 JA98:JD98 SW98:SZ98 ACS98:ACV98 AMO98:AMR98 AWK98:AWN98 BGG98:BGJ98 BQC98:BQF98 BZY98:CAB98 CJU98:CJX98 CTQ98:CTT98 DDM98:DDP98 DNI98:DNL98 DXE98:DXH98 EHA98:EHD98 EQW98:EQZ98 FAS98:FAV98 FKO98:FKR98 FUK98:FUN98 GEG98:GEJ98 GOC98:GOF98 GXY98:GYB98 HHU98:HHX98 HRQ98:HRT98 IBM98:IBP98 ILI98:ILL98 IVE98:IVH98 JFA98:JFD98 JOW98:JOZ98 JYS98:JYV98 KIO98:KIR98 KSK98:KSN98 LCG98:LCJ98 LMC98:LMF98 LVY98:LWB98 MFU98:MFX98 MPQ98:MPT98 MZM98:MZP98 NJI98:NJL98 NTE98:NTH98 ODA98:ODD98 OMW98:OMZ98 OWS98:OWV98 PGO98:PGR98 PQK98:PQN98 QAG98:QAJ98 QKC98:QKF98 QTY98:QUB98 RDU98:RDX98 RNQ98:RNT98 RXM98:RXP98 SHI98:SHL98 SRE98:SRH98 TBA98:TBD98 TKW98:TKZ98 TUS98:TUV98 UEO98:UER98 UOK98:UON98 UYG98:UYJ98 VIC98:VIF98 VRY98:VSB98 WBU98:WBX98 WLQ98:WLT98 WVM98:WVP98" xr:uid="{00000000-0002-0000-0100-000002000000}">
      <formula1>0</formula1>
      <formula2>0</formula2>
    </dataValidation>
    <dataValidation allowBlank="1" showInputMessage="1" showErrorMessage="1" errorTitle="Mc Urb II" error="Inserire metri cubi Urb II_x000a_" promptTitle="mc Urb II" prompt="Inserire metri cubi Urb II" sqref="E100:H100 JA100:JD100 SW100:SZ100 ACS100:ACV100 AMO100:AMR100 AWK100:AWN100 BGG100:BGJ100 BQC100:BQF100 BZY100:CAB100 CJU100:CJX100 CTQ100:CTT100 DDM100:DDP100 DNI100:DNL100 DXE100:DXH100 EHA100:EHD100 EQW100:EQZ100 FAS100:FAV100 FKO100:FKR100 FUK100:FUN100 GEG100:GEJ100 GOC100:GOF100 GXY100:GYB100 HHU100:HHX100 HRQ100:HRT100 IBM100:IBP100 ILI100:ILL100 IVE100:IVH100 JFA100:JFD100 JOW100:JOZ100 JYS100:JYV100 KIO100:KIR100 KSK100:KSN100 LCG100:LCJ100 LMC100:LMF100 LVY100:LWB100 MFU100:MFX100 MPQ100:MPT100 MZM100:MZP100 NJI100:NJL100 NTE100:NTH100 ODA100:ODD100 OMW100:OMZ100 OWS100:OWV100 PGO100:PGR100 PQK100:PQN100 QAG100:QAJ100 QKC100:QKF100 QTY100:QUB100 RDU100:RDX100 RNQ100:RNT100 RXM100:RXP100 SHI100:SHL100 SRE100:SRH100 TBA100:TBD100 TKW100:TKZ100 TUS100:TUV100 UEO100:UER100 UOK100:UON100 UYG100:UYJ100 VIC100:VIF100 VRY100:VSB100 WBU100:WBX100 WLQ100:WLT100 WVM100:WVP100" xr:uid="{00000000-0002-0000-0100-000003000000}">
      <formula1>0</formula1>
      <formula2>0</formula2>
    </dataValidation>
    <dataValidation allowBlank="1" showInputMessage="1" showErrorMessage="1" errorTitle="Tipologia scelta non valida" error="Tipologia scelta non valida" promptTitle="Tipologia" prompt="Inserire tipologia" sqref="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77 JA77 SW77 ACS77 AMO77 AWK77 BGG77 BQC77 BZY77 CJU77 CTQ77 DDM77 DNI77 DXE77 EHA77 EQW77 FAS77 FKO77 FUK77 GEG77 GOC77 GXY77 HHU77 HRQ77 IBM77 ILI77 IVE77 JFA77 JOW77 JYS77 KIO77 KSK77 LCG77 LMC77 LVY77 MFU77 MPQ77 MZM77 NJI77 NTE77 ODA77 OMW77 OWS77 PGO77 PQK77 QAG77 QKC77 QTY77 RDU77 RNQ77 RXM77 SHI77 SRE77 TBA77 TKW77 TUS77 UEO77 UOK77 UYG77 VIC77 VRY77 WBU77 WLQ77 WVM77 E81:E82 JA81:JA82 SW81:SW82 ACS81:ACS82 AMO81:AMO82 AWK81:AWK82 BGG81:BGG82 BQC81:BQC82 BZY81:BZY82 CJU81:CJU82 CTQ81:CTQ82 DDM81:DDM82 DNI81:DNI82 DXE81:DXE82 EHA81:EHA82 EQW81:EQW82 FAS81:FAS82 FKO81:FKO82 FUK81:FUK82 GEG81:GEG82 GOC81:GOC82 GXY81:GXY82 HHU81:HHU82 HRQ81:HRQ82 IBM81:IBM82 ILI81:ILI82 IVE81:IVE82 JFA81:JFA82 JOW81:JOW82 JYS81:JYS82 KIO81:KIO82 KSK81:KSK82 LCG81:LCG82 LMC81:LMC82 LVY81:LVY82 MFU81:MFU82 MPQ81:MPQ82 MZM81:MZM82 NJI81:NJI82 NTE81:NTE82 ODA81:ODA82 OMW81:OMW82 OWS81:OWS82 PGO81:PGO82 PQK81:PQK82 QAG81:QAG82 QKC81:QKC82 QTY81:QTY82 RDU81:RDU82 RNQ81:RNQ82 RXM81:RXM82 SHI81:SHI82 SRE81:SRE82 TBA81:TBA82 TKW81:TKW82 TUS81:TUS82 UEO81:UEO82 UOK81:UOK82 UYG81:UYG82 VIC81:VIC82 VRY81:VRY82 WBU81:WBU82 WLQ81:WLQ82 WVM81:WVM82" xr:uid="{00000000-0002-0000-0100-000004000000}">
      <formula1>0</formula1>
      <formula2>0</formula2>
    </dataValidation>
    <dataValidation allowBlank="1" showInputMessage="1" showErrorMessage="1" promptTitle="Intestatario" prompt="Inserire intestatario" sqref="O4:P4 JK4:JL4 TG4:TH4 ADC4:ADD4 AMY4:AMZ4 AWU4:AWV4 BGQ4:BGR4 BQM4:BQN4 CAI4:CAJ4 CKE4:CKF4 CUA4:CUB4 DDW4:DDX4 DNS4:DNT4 DXO4:DXP4 EHK4:EHL4 ERG4:ERH4 FBC4:FBD4 FKY4:FKZ4 FUU4:FUV4 GEQ4:GER4 GOM4:GON4 GYI4:GYJ4 HIE4:HIF4 HSA4:HSB4 IBW4:IBX4 ILS4:ILT4 IVO4:IVP4 JFK4:JFL4 JPG4:JPH4 JZC4:JZD4 KIY4:KIZ4 KSU4:KSV4 LCQ4:LCR4 LMM4:LMN4 LWI4:LWJ4 MGE4:MGF4 MQA4:MQB4 MZW4:MZX4 NJS4:NJT4 NTO4:NTP4 ODK4:ODL4 ONG4:ONH4 OXC4:OXD4 PGY4:PGZ4 PQU4:PQV4 QAQ4:QAR4 QKM4:QKN4 QUI4:QUJ4 REE4:REF4 ROA4:ROB4 RXW4:RXX4 SHS4:SHT4 SRO4:SRP4 TBK4:TBL4 TLG4:TLH4 TVC4:TVD4 UEY4:UEZ4 UOU4:UOV4 UYQ4:UYR4 VIM4:VIN4 VSI4:VSJ4 WCE4:WCF4 WMA4:WMB4 WVW4:WVX4 E63:E64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E69:E70 JA69:JA70 SW69:SW70 ACS69:ACS70 AMO69:AMO70 AWK69:AWK70 BGG69:BGG70 BQC69:BQC70 BZY69:BZY70 CJU69:CJU70 CTQ69:CTQ70 DDM69:DDM70 DNI69:DNI70 DXE69:DXE70 EHA69:EHA70 EQW69:EQW70 FAS69:FAS70 FKO69:FKO70 FUK69:FUK70 GEG69:GEG70 GOC69:GOC70 GXY69:GXY70 HHU69:HHU70 HRQ69:HRQ70 IBM69:IBM70 ILI69:ILI70 IVE69:IVE70 JFA69:JFA70 JOW69:JOW70 JYS69:JYS70 KIO69:KIO70 KSK69:KSK70 LCG69:LCG70 LMC69:LMC70 LVY69:LVY70 MFU69:MFU70 MPQ69:MPQ70 MZM69:MZM70 NJI69:NJI70 NTE69:NTE70 ODA69:ODA70 OMW69:OMW70 OWS69:OWS70 PGO69:PGO70 PQK69:PQK70 QAG69:QAG70 QKC69:QKC70 QTY69:QTY70 RDU69:RDU70 RNQ69:RNQ70 RXM69:RXM70 SHI69:SHI70 SRE69:SRE70 TBA69:TBA70 TKW69:TKW70 TUS69:TUS70 UEO69:UEO70 UOK69:UOK70 UYG69:UYG70 VIC69:VIC70 VRY69:VRY70 WBU69:WBU70 WLQ69:WLQ70 WVM69:WVM70 E72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E74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xr:uid="{00000000-0002-0000-0100-000005000000}">
      <formula1>0</formula1>
      <formula2>0</formula2>
    </dataValidation>
    <dataValidation type="textLength" allowBlank="1" showInputMessage="1" showErrorMessage="1" errorTitle="Zona PRGC" error="Deve essere massimo di 6_x000a_ posizioni _x000a_" promptTitle="Zona PRGC" prompt="inserire un valore di 6 posizione massimo" sqref="E71 JA71 SW71 ACS71 AMO71 AWK71 BGG71 BQC71 BZY71 CJU71 CTQ71 DDM71 DNI71 DXE71 EHA71 EQW71 FAS71 FKO71 FUK71 GEG71 GOC71 GXY71 HHU71 HRQ71 IBM71 ILI71 IVE71 JFA71 JOW71 JYS71 KIO71 KSK71 LCG71 LMC71 LVY71 MFU71 MPQ71 MZM71 NJI71 NTE71 ODA71 OMW71 OWS71 PGO71 PQK71 QAG71 QKC71 QTY71 RDU71 RNQ71 RXM71 SHI71 SRE71 TBA71 TKW71 TUS71 UEO71 UOK71 UYG71 VIC71 VRY71 WBU71 WLQ71 WVM71 E94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xr:uid="{00000000-0002-0000-0100-000006000000}">
      <formula1>1</formula1>
      <formula2>6</formula2>
    </dataValidation>
    <dataValidation type="textLength" allowBlank="1" showInputMessage="1" showErrorMessage="1" errorTitle="IF o IT" error="Inserire IF o IT massimo 15 posizioni" promptTitle="IF o  IT" prompt="Inserire IF o IT massimo 15 posizioni" sqref="M71:N71 JI71:JJ71 TE71:TF71 ADA71:ADB71 AMW71:AMX71 AWS71:AWT71 BGO71:BGP71 BQK71:BQL71 CAG71:CAH71 CKC71:CKD71 CTY71:CTZ71 DDU71:DDV71 DNQ71:DNR71 DXM71:DXN71 EHI71:EHJ71 ERE71:ERF71 FBA71:FBB71 FKW71:FKX71 FUS71:FUT71 GEO71:GEP71 GOK71:GOL71 GYG71:GYH71 HIC71:HID71 HRY71:HRZ71 IBU71:IBV71 ILQ71:ILR71 IVM71:IVN71 JFI71:JFJ71 JPE71:JPF71 JZA71:JZB71 KIW71:KIX71 KSS71:KST71 LCO71:LCP71 LMK71:LML71 LWG71:LWH71 MGC71:MGD71 MPY71:MPZ71 MZU71:MZV71 NJQ71:NJR71 NTM71:NTN71 ODI71:ODJ71 ONE71:ONF71 OXA71:OXB71 PGW71:PGX71 PQS71:PQT71 QAO71:QAP71 QKK71:QKL71 QUG71:QUH71 REC71:RED71 RNY71:RNZ71 RXU71:RXV71 SHQ71:SHR71 SRM71:SRN71 TBI71:TBJ71 TLE71:TLF71 TVA71:TVB71 UEW71:UEX71 UOS71:UOT71 UYO71:UYP71 VIK71:VIL71 VSG71:VSH71 WCC71:WCD71 WLY71:WLZ71 WVU71:WVV71" xr:uid="{00000000-0002-0000-0100-000007000000}">
      <formula1>1</formula1>
      <formula2>15</formula2>
    </dataValidation>
    <dataValidation type="whole" allowBlank="1" showInputMessage="1" showErrorMessage="1" errorTitle="Numero pratica" error="Inserire numero pratica_x000a_Numero compreso tra 1 e 99.9999_x000a_" promptTitle="Numero pratica" prompt="Inserire numero pratica" sqref="E59:I59 JA59:JE59 SW59:TA59 ACS59:ACW59 AMO59:AMS59 AWK59:AWO59 BGG59:BGK59 BQC59:BQG59 BZY59:CAC59 CJU59:CJY59 CTQ59:CTU59 DDM59:DDQ59 DNI59:DNM59 DXE59:DXI59 EHA59:EHE59 EQW59:ERA59 FAS59:FAW59 FKO59:FKS59 FUK59:FUO59 GEG59:GEK59 GOC59:GOG59 GXY59:GYC59 HHU59:HHY59 HRQ59:HRU59 IBM59:IBQ59 ILI59:ILM59 IVE59:IVI59 JFA59:JFE59 JOW59:JPA59 JYS59:JYW59 KIO59:KIS59 KSK59:KSO59 LCG59:LCK59 LMC59:LMG59 LVY59:LWC59 MFU59:MFY59 MPQ59:MPU59 MZM59:MZQ59 NJI59:NJM59 NTE59:NTI59 ODA59:ODE59 OMW59:ONA59 OWS59:OWW59 PGO59:PGS59 PQK59:PQO59 QAG59:QAK59 QKC59:QKG59 QTY59:QUC59 RDU59:RDY59 RNQ59:RNU59 RXM59:RXQ59 SHI59:SHM59 SRE59:SRI59 TBA59:TBE59 TKW59:TLA59 TUS59:TUW59 UEO59:UES59 UOK59:UOO59 UYG59:UYK59 VIC59:VIG59 VRY59:VSC59 WBU59:WBY59 WLQ59:WLU59 WVM59:WVQ59" xr:uid="{00000000-0002-0000-0100-000008000000}">
      <formula1>1</formula1>
      <formula2>99999</formula2>
    </dataValidation>
    <dataValidation type="decimal" allowBlank="1" showInputMessage="1" showErrorMessage="1" errorTitle="Mc Urb I" error="Inserire metri cubi Urb I_x000a_" promptTitle="mc Urb I" prompt="Inserire metri cubi Urb I" sqref="E84:G84 JA84:JC84 SW84:SY84 ACS84:ACU84 AMO84:AMQ84 AWK84:AWM84 BGG84:BGI84 BQC84:BQE84 BZY84:CAA84 CJU84:CJW84 CTQ84:CTS84 DDM84:DDO84 DNI84:DNK84 DXE84:DXG84 EHA84:EHC84 EQW84:EQY84 FAS84:FAU84 FKO84:FKQ84 FUK84:FUM84 GEG84:GEI84 GOC84:GOE84 GXY84:GYA84 HHU84:HHW84 HRQ84:HRS84 IBM84:IBO84 ILI84:ILK84 IVE84:IVG84 JFA84:JFC84 JOW84:JOY84 JYS84:JYU84 KIO84:KIQ84 KSK84:KSM84 LCG84:LCI84 LMC84:LME84 LVY84:LWA84 MFU84:MFW84 MPQ84:MPS84 MZM84:MZO84 NJI84:NJK84 NTE84:NTG84 ODA84:ODC84 OMW84:OMY84 OWS84:OWU84 PGO84:PGQ84 PQK84:PQM84 QAG84:QAI84 QKC84:QKE84 QTY84:QUA84 RDU84:RDW84 RNQ84:RNS84 RXM84:RXO84 SHI84:SHK84 SRE84:SRG84 TBA84:TBC84 TKW84:TKY84 TUS84:TUU84 UEO84:UEQ84 UOK84:UOM84 UYG84:UYI84 VIC84:VIE84 VRY84:VSA84 WBU84:WBW84 WLQ84:WLS84 WVM84:WVO84" xr:uid="{00000000-0002-0000-0100-000009000000}">
      <formula1>1</formula1>
      <formula2>99999.99</formula2>
    </dataValidation>
    <dataValidation type="decimal" allowBlank="1" showInputMessage="1" showErrorMessage="1" errorTitle="Mc Urb II" error="Inserire metri cubi Urb II_x000a_" promptTitle="mc Urb II" prompt="Inserire metri cubi Urb II" sqref="E86:G86 JA86:JC86 SW86:SY86 ACS86:ACU86 AMO86:AMQ86 AWK86:AWM86 BGG86:BGI86 BQC86:BQE86 BZY86:CAA86 CJU86:CJW86 CTQ86:CTS86 DDM86:DDO86 DNI86:DNK86 DXE86:DXG86 EHA86:EHC86 EQW86:EQY86 FAS86:FAU86 FKO86:FKQ86 FUK86:FUM86 GEG86:GEI86 GOC86:GOE86 GXY86:GYA86 HHU86:HHW86 HRQ86:HRS86 IBM86:IBO86 ILI86:ILK86 IVE86:IVG86 JFA86:JFC86 JOW86:JOY86 JYS86:JYU86 KIO86:KIQ86 KSK86:KSM86 LCG86:LCI86 LMC86:LME86 LVY86:LWA86 MFU86:MFW86 MPQ86:MPS86 MZM86:MZO86 NJI86:NJK86 NTE86:NTG86 ODA86:ODC86 OMW86:OMY86 OWS86:OWU86 PGO86:PGQ86 PQK86:PQM86 QAG86:QAI86 QKC86:QKE86 QTY86:QUA86 RDU86:RDW86 RNQ86:RNS86 RXM86:RXO86 SHI86:SHK86 SRE86:SRG86 TBA86:TBC86 TKW86:TKY86 TUS86:TUU86 UEO86:UEQ86 UOK86:UOM86 UYG86:UYI86 VIC86:VIE86 VRY86:VSA86 WBU86:WBW86 WLQ86:WLS86 WVM86:WVO86" xr:uid="{00000000-0002-0000-0100-00000A000000}">
      <formula1>1</formula1>
      <formula2>99999.99</formula2>
    </dataValidation>
    <dataValidation type="list" allowBlank="1" showInputMessage="1" showErrorMessage="1" errorTitle="Tipo  MC/MQ non valido" error="Tipo  MC/MQ non valido" promptTitle="Tipo MC/MQ" prompt="Inserire MC/MQ" sqref="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xr:uid="{00000000-0002-0000-0100-00000B000000}">
      <formula1>$S$35:$S$37</formula1>
      <formula2>0</formula2>
    </dataValidation>
    <dataValidation type="list" allowBlank="1" showInputMessage="1" showErrorMessage="1" errorTitle="IF o IT" error="Inserire IF o IT _x000a_" promptTitle="IF o  IT" prompt="Inserire IF o IT " sqref="J71:K71 JF71:JG71 TB71:TC71 ACX71:ACY71 AMT71:AMU71 AWP71:AWQ71 BGL71:BGM71 BQH71:BQI71 CAD71:CAE71 CJZ71:CKA71 CTV71:CTW71 DDR71:DDS71 DNN71:DNO71 DXJ71:DXK71 EHF71:EHG71 ERB71:ERC71 FAX71:FAY71 FKT71:FKU71 FUP71:FUQ71 GEL71:GEM71 GOH71:GOI71 GYD71:GYE71 HHZ71:HIA71 HRV71:HRW71 IBR71:IBS71 ILN71:ILO71 IVJ71:IVK71 JFF71:JFG71 JPB71:JPC71 JYX71:JYY71 KIT71:KIU71 KSP71:KSQ71 LCL71:LCM71 LMH71:LMI71 LWD71:LWE71 MFZ71:MGA71 MPV71:MPW71 MZR71:MZS71 NJN71:NJO71 NTJ71:NTK71 ODF71:ODG71 ONB71:ONC71 OWX71:OWY71 PGT71:PGU71 PQP71:PQQ71 QAL71:QAM71 QKH71:QKI71 QUD71:QUE71 RDZ71:REA71 RNV71:RNW71 RXR71:RXS71 SHN71:SHO71 SRJ71:SRK71 TBF71:TBG71 TLB71:TLC71 TUX71:TUY71 UET71:UEU71 UOP71:UOQ71 UYL71:UYM71 VIH71:VII71 VSD71:VSE71 WBZ71:WCA71 WLV71:WLW71 WVR71:WVS71 J94:K94 JF94:JG94 TB94:TC94 ACX94:ACY94 AMT94:AMU94 AWP94:AWQ94 BGL94:BGM94 BQH94:BQI94 CAD94:CAE94 CJZ94:CKA94 CTV94:CTW94 DDR94:DDS94 DNN94:DNO94 DXJ94:DXK94 EHF94:EHG94 ERB94:ERC94 FAX94:FAY94 FKT94:FKU94 FUP94:FUQ94 GEL94:GEM94 GOH94:GOI94 GYD94:GYE94 HHZ94:HIA94 HRV94:HRW94 IBR94:IBS94 ILN94:ILO94 IVJ94:IVK94 JFF94:JFG94 JPB94:JPC94 JYX94:JYY94 KIT94:KIU94 KSP94:KSQ94 LCL94:LCM94 LMH94:LMI94 LWD94:LWE94 MFZ94:MGA94 MPV94:MPW94 MZR94:MZS94 NJN94:NJO94 NTJ94:NTK94 ODF94:ODG94 ONB94:ONC94 OWX94:OWY94 PGT94:PGU94 PQP94:PQQ94 QAL94:QAM94 QKH94:QKI94 QUD94:QUE94 RDZ94:REA94 RNV94:RNW94 RXR94:RXS94 SHN94:SHO94 SRJ94:SRK94 TBF94:TBG94 TLB94:TLC94 TUX94:TUY94 UET94:UEU94 UOP94:UOQ94 UYL94:UYM94 VIH94:VII94 VSD94:VSE94 WBZ94:WCA94 WLV94:WLW94 WVR94:WVS94" xr:uid="{00000000-0002-0000-0100-00000C000000}">
      <formula1>$S$30:$S$31</formula1>
      <formula2>0</formula2>
    </dataValidation>
    <dataValidation type="list" allowBlank="1" showInputMessage="1" showErrorMessage="1" errorTitle="Tipologia scelta non valida" error="Tipologia scelta non valida" promptTitle="Tipologia" prompt="Inserire tipologia" sqref="E75:E76 JA75:JA76 SW75:SW76 ACS75:ACS76 AMO75:AMO76 AWK75:AWK76 BGG75:BGG76 BQC75:BQC76 BZY75:BZY76 CJU75:CJU76 CTQ75:CTQ76 DDM75:DDM76 DNI75:DNI76 DXE75:DXE76 EHA75:EHA76 EQW75:EQW76 FAS75:FAS76 FKO75:FKO76 FUK75:FUK76 GEG75:GEG76 GOC75:GOC76 GXY75:GXY76 HHU75:HHU76 HRQ75:HRQ76 IBM75:IBM76 ILI75:ILI76 IVE75:IVE76 JFA75:JFA76 JOW75:JOW76 JYS75:JYS76 KIO75:KIO76 KSK75:KSK76 LCG75:LCG76 LMC75:LMC76 LVY75:LVY76 MFU75:MFU76 MPQ75:MPQ76 MZM75:MZM76 NJI75:NJI76 NTE75:NTE76 ODA75:ODA76 OMW75:OMW76 OWS75:OWS76 PGO75:PGO76 PQK75:PQK76 QAG75:QAG76 QKC75:QKC76 QTY75:QTY76 RDU75:RDU76 RNQ75:RNQ76 RXM75:RXM76 SHI75:SHI76 SRE75:SRE76 TBA75:TBA76 TKW75:TKW76 TUS75:TUS76 UEO75:UEO76 UOK75:UOK76 UYG75:UYG76 VIC75:VIC76 VRY75:VRY76 WBU75:WBU76 WLQ75:WLQ76 WVM75:WVM76" xr:uid="{00000000-0002-0000-0100-00000D000000}">
      <formula1>$S$7:$S$12</formula1>
      <formula2>0</formula2>
    </dataValidation>
    <dataValidation type="list" allowBlank="1" showInputMessage="1" showErrorMessage="1" sqref="E96:P96 JA96:JL96 SW96:TH96 ACS96:ADD96 AMO96:AMZ96 AWK96:AWV96 BGG96:BGR96 BQC96:BQN96 BZY96:CAJ96 CJU96:CKF96 CTQ96:CUB96 DDM96:DDX96 DNI96:DNT96 DXE96:DXP96 EHA96:EHL96 EQW96:ERH96 FAS96:FBD96 FKO96:FKZ96 FUK96:FUV96 GEG96:GER96 GOC96:GON96 GXY96:GYJ96 HHU96:HIF96 HRQ96:HSB96 IBM96:IBX96 ILI96:ILT96 IVE96:IVP96 JFA96:JFL96 JOW96:JPH96 JYS96:JZD96 KIO96:KIZ96 KSK96:KSV96 LCG96:LCR96 LMC96:LMN96 LVY96:LWJ96 MFU96:MGF96 MPQ96:MQB96 MZM96:MZX96 NJI96:NJT96 NTE96:NTP96 ODA96:ODL96 OMW96:ONH96 OWS96:OXD96 PGO96:PGZ96 PQK96:PQV96 QAG96:QAR96 QKC96:QKN96 QTY96:QUJ96 RDU96:REF96 RNQ96:ROB96 RXM96:RXX96 SHI96:SHT96 SRE96:SRP96 TBA96:TBL96 TKW96:TLH96 TUS96:TVD96 UEO96:UEZ96 UOK96:UOV96 UYG96:UYR96 VIC96:VIN96 VRY96:VSJ96 WBU96:WCF96 WLQ96:WMB96 WVM96:WVX96" xr:uid="{00000000-0002-0000-0100-00000E000000}">
      <formula1>$S$19:$S$22</formula1>
      <formula2>0</formula2>
    </dataValidation>
    <dataValidation type="list" allowBlank="1" showInputMessage="1" showErrorMessage="1" errorTitle="Applicazione riduzione" error="Tipo scelta non valido" promptTitle="Applicazione riduzione" prompt="Inserire Si / No" sqref="E92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xr:uid="{00000000-0002-0000-0100-00000F000000}">
      <formula1>$S$25:$S$27</formula1>
      <formula2>0</formula2>
    </dataValidation>
  </dataValidations>
  <hyperlinks>
    <hyperlink ref="S2" location="'Da Allegare'!A1" display="PROSEGUI--&gt;" xr:uid="{00000000-0004-0000-0100-000000000000}"/>
  </hyperlinks>
  <pageMargins left="0.59027777777777801" right="0.59027777777777801" top="0.59027777777777801" bottom="0.59027777777777801" header="0.511811023622047" footer="0.511811023622047"/>
  <pageSetup paperSize="9" scale="90" orientation="portrait" horizontalDpi="300" verticalDpi="30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95"/>
  <sheetViews>
    <sheetView showGridLines="0" topLeftCell="A41" zoomScaleNormal="100" workbookViewId="0">
      <selection activeCell="C77" sqref="C77"/>
    </sheetView>
  </sheetViews>
  <sheetFormatPr defaultColWidth="9.140625" defaultRowHeight="12.75" x14ac:dyDescent="0.2"/>
  <cols>
    <col min="1" max="1" width="2.85546875" customWidth="1"/>
    <col min="2" max="2" width="4.7109375" customWidth="1"/>
    <col min="3" max="5" width="11.28515625" customWidth="1"/>
    <col min="6" max="6" width="10.5703125" customWidth="1"/>
    <col min="7" max="7" width="11.42578125" customWidth="1"/>
    <col min="8" max="8" width="9.5703125" customWidth="1"/>
    <col min="9" max="9" width="10" customWidth="1"/>
    <col min="11" max="11" width="15.140625" customWidth="1"/>
    <col min="13" max="13" width="10.42578125" customWidth="1"/>
    <col min="14" max="15" width="7.5703125" style="30" hidden="1" customWidth="1"/>
    <col min="16" max="16" width="10" style="30" hidden="1" customWidth="1"/>
    <col min="17" max="17" width="28.85546875" style="30" hidden="1" customWidth="1"/>
    <col min="18" max="18" width="7" style="30" hidden="1" customWidth="1"/>
    <col min="19" max="19" width="55.5703125" hidden="1" customWidth="1"/>
    <col min="20" max="28" width="9.140625" hidden="1"/>
    <col min="29" max="29" width="4.7109375" customWidth="1"/>
  </cols>
  <sheetData>
    <row r="1" spans="2:18" ht="12" hidden="1" customHeight="1" x14ac:dyDescent="0.2">
      <c r="B1" s="101"/>
      <c r="C1" s="102"/>
      <c r="D1" s="103"/>
      <c r="E1" s="103"/>
      <c r="F1" s="103"/>
      <c r="G1" s="103"/>
      <c r="H1" s="103"/>
      <c r="I1" s="103"/>
      <c r="J1" s="103"/>
      <c r="K1" s="103"/>
      <c r="L1" s="103"/>
      <c r="M1" s="104"/>
    </row>
    <row r="2" spans="2:18" ht="1.5" hidden="1" customHeight="1" x14ac:dyDescent="0.2">
      <c r="B2" s="105"/>
      <c r="C2" s="407"/>
      <c r="D2" s="407"/>
      <c r="E2" s="407"/>
      <c r="F2" s="407"/>
      <c r="G2" s="407"/>
      <c r="H2" s="407"/>
      <c r="I2" s="407"/>
      <c r="J2" s="407"/>
      <c r="K2" s="407"/>
      <c r="L2" s="407"/>
      <c r="M2" s="407"/>
      <c r="N2" s="107"/>
      <c r="O2" s="107"/>
      <c r="P2" s="107"/>
      <c r="Q2" s="107"/>
      <c r="R2" s="107"/>
    </row>
    <row r="3" spans="2:18" hidden="1" x14ac:dyDescent="0.2">
      <c r="B3" s="105"/>
      <c r="C3" s="108"/>
      <c r="D3" s="109"/>
      <c r="E3" s="109"/>
      <c r="F3" s="109"/>
      <c r="G3" s="109"/>
      <c r="H3" s="109"/>
      <c r="I3" s="109"/>
      <c r="J3" s="109"/>
      <c r="K3" s="109"/>
      <c r="L3" s="109"/>
      <c r="M3" s="110"/>
      <c r="N3" s="111"/>
      <c r="O3" s="111"/>
      <c r="P3" s="111"/>
      <c r="Q3" s="111"/>
      <c r="R3" s="111"/>
    </row>
    <row r="4" spans="2:18" hidden="1" x14ac:dyDescent="0.2">
      <c r="B4" s="105"/>
      <c r="C4" s="112"/>
      <c r="D4" s="113"/>
      <c r="E4" s="113"/>
      <c r="F4" s="113"/>
      <c r="G4" s="113"/>
      <c r="H4" s="113"/>
      <c r="I4" s="114"/>
      <c r="J4" s="115"/>
      <c r="K4" s="109"/>
      <c r="L4" s="109"/>
      <c r="M4" s="110"/>
      <c r="N4" s="111"/>
      <c r="O4" s="111"/>
      <c r="P4" s="111"/>
      <c r="Q4" s="111"/>
      <c r="R4" s="111"/>
    </row>
    <row r="5" spans="2:18" hidden="1" x14ac:dyDescent="0.2">
      <c r="B5" s="105"/>
      <c r="C5" s="105"/>
      <c r="I5" s="116"/>
      <c r="J5" s="115"/>
      <c r="K5" s="109"/>
      <c r="L5" s="109"/>
      <c r="M5" s="110"/>
      <c r="N5" s="111"/>
      <c r="O5" s="111"/>
      <c r="P5" s="111"/>
      <c r="Q5" s="111"/>
      <c r="R5" s="111"/>
    </row>
    <row r="6" spans="2:18" hidden="1" x14ac:dyDescent="0.2">
      <c r="B6" s="105"/>
      <c r="C6" s="105"/>
      <c r="I6" s="116"/>
      <c r="J6" s="117"/>
      <c r="K6" s="109"/>
      <c r="L6" s="109"/>
      <c r="M6" s="110"/>
      <c r="N6" s="111"/>
      <c r="O6" s="111"/>
      <c r="P6" s="111"/>
      <c r="Q6" s="111"/>
      <c r="R6" s="111"/>
    </row>
    <row r="7" spans="2:18" hidden="1" x14ac:dyDescent="0.2">
      <c r="B7" s="105"/>
      <c r="C7" s="118"/>
      <c r="D7" s="119"/>
      <c r="E7" s="119"/>
      <c r="F7" s="119"/>
      <c r="G7" s="119"/>
      <c r="H7" s="119"/>
      <c r="I7" s="120"/>
      <c r="J7" s="121"/>
      <c r="K7" s="109"/>
      <c r="L7" s="109"/>
      <c r="M7" s="110"/>
      <c r="N7" s="111"/>
      <c r="O7" s="111"/>
      <c r="P7" s="111"/>
      <c r="Q7" s="111"/>
      <c r="R7" s="111"/>
    </row>
    <row r="8" spans="2:18" hidden="1" x14ac:dyDescent="0.2">
      <c r="B8" s="105"/>
      <c r="C8" s="122"/>
      <c r="J8" s="123"/>
      <c r="K8" s="109"/>
      <c r="L8" s="109"/>
      <c r="M8" s="110"/>
      <c r="N8" s="111"/>
      <c r="O8" s="111"/>
      <c r="P8" s="111"/>
      <c r="Q8" s="111"/>
      <c r="R8" s="111"/>
    </row>
    <row r="9" spans="2:18" hidden="1" x14ac:dyDescent="0.2">
      <c r="B9" s="105"/>
      <c r="C9" s="112"/>
      <c r="D9" s="113"/>
      <c r="E9" s="113"/>
      <c r="F9" s="113"/>
      <c r="G9" s="113"/>
      <c r="H9" s="113"/>
      <c r="I9" s="114"/>
      <c r="J9" s="115"/>
      <c r="K9" s="109"/>
      <c r="L9" s="109"/>
      <c r="M9" s="110"/>
      <c r="N9" s="111"/>
      <c r="O9" s="111"/>
      <c r="P9" s="111"/>
      <c r="Q9" s="111"/>
      <c r="R9" s="111"/>
    </row>
    <row r="10" spans="2:18" hidden="1" x14ac:dyDescent="0.2">
      <c r="B10" s="105"/>
      <c r="C10" s="105"/>
      <c r="I10" s="116"/>
      <c r="J10" s="115"/>
      <c r="K10" s="109"/>
      <c r="L10" s="109"/>
      <c r="M10" s="110"/>
      <c r="N10" s="111"/>
      <c r="O10" s="111"/>
      <c r="P10" s="111"/>
      <c r="Q10" s="111"/>
      <c r="R10" s="111"/>
    </row>
    <row r="11" spans="2:18" hidden="1" x14ac:dyDescent="0.2">
      <c r="B11" s="105"/>
      <c r="C11" s="105"/>
      <c r="I11" s="116"/>
      <c r="J11" s="124"/>
      <c r="K11" s="109"/>
      <c r="L11" s="109"/>
      <c r="M11" s="110"/>
      <c r="N11" s="111"/>
      <c r="O11" s="111"/>
      <c r="P11" s="111"/>
      <c r="Q11" s="111"/>
      <c r="R11" s="111"/>
    </row>
    <row r="12" spans="2:18" hidden="1" x14ac:dyDescent="0.2">
      <c r="B12" s="105"/>
      <c r="C12" s="118"/>
      <c r="D12" s="119"/>
      <c r="E12" s="119"/>
      <c r="F12" s="119"/>
      <c r="G12" s="119"/>
      <c r="H12" s="119"/>
      <c r="I12" s="120"/>
      <c r="J12" s="125"/>
      <c r="K12" s="109"/>
      <c r="L12" s="109"/>
      <c r="M12" s="110"/>
      <c r="N12" s="111"/>
      <c r="O12" s="111"/>
      <c r="P12" s="111"/>
      <c r="Q12" s="111"/>
      <c r="R12" s="111"/>
    </row>
    <row r="13" spans="2:18" hidden="1" x14ac:dyDescent="0.2">
      <c r="B13" s="105"/>
      <c r="C13" s="105"/>
      <c r="K13" s="109"/>
      <c r="L13" s="109"/>
      <c r="M13" s="110"/>
      <c r="N13" s="111"/>
      <c r="O13" s="111"/>
      <c r="P13" s="111"/>
      <c r="Q13" s="111"/>
      <c r="R13" s="111"/>
    </row>
    <row r="14" spans="2:18" ht="15" hidden="1" x14ac:dyDescent="0.2">
      <c r="B14" s="105"/>
      <c r="C14" s="101"/>
      <c r="D14" s="126"/>
      <c r="E14" s="126"/>
      <c r="F14" s="126"/>
      <c r="G14" s="126"/>
      <c r="H14" s="126"/>
      <c r="I14" s="104"/>
      <c r="J14" s="127"/>
      <c r="K14" s="128"/>
      <c r="L14" s="129"/>
      <c r="M14" s="130"/>
    </row>
    <row r="15" spans="2:18" ht="15" hidden="1" x14ac:dyDescent="0.2">
      <c r="B15" s="105"/>
      <c r="C15" s="105"/>
      <c r="G15" s="408"/>
      <c r="H15" s="408"/>
      <c r="I15" s="408"/>
      <c r="J15" s="127"/>
      <c r="K15" s="131"/>
      <c r="L15" s="129"/>
      <c r="M15" s="130"/>
    </row>
    <row r="16" spans="2:18" ht="15" hidden="1" x14ac:dyDescent="0.2">
      <c r="B16" s="105"/>
      <c r="C16" s="101"/>
      <c r="D16" s="126"/>
      <c r="E16" s="126"/>
      <c r="F16" s="126"/>
      <c r="G16" s="126"/>
      <c r="H16" s="126"/>
      <c r="I16" s="104"/>
      <c r="J16" s="127"/>
      <c r="K16" s="128"/>
      <c r="L16" s="129"/>
      <c r="M16" s="130"/>
    </row>
    <row r="17" spans="2:13" ht="15" hidden="1" x14ac:dyDescent="0.2">
      <c r="B17" s="105"/>
      <c r="C17" s="118"/>
      <c r="D17" s="119"/>
      <c r="E17" s="119"/>
      <c r="F17" s="119"/>
      <c r="G17" s="408"/>
      <c r="H17" s="408"/>
      <c r="I17" s="408"/>
      <c r="J17" s="127"/>
      <c r="K17" s="131"/>
      <c r="L17" s="129"/>
      <c r="M17" s="130"/>
    </row>
    <row r="18" spans="2:13" ht="15" hidden="1" x14ac:dyDescent="0.2">
      <c r="B18" s="105"/>
      <c r="C18" s="132"/>
      <c r="D18" s="133"/>
      <c r="E18" s="133"/>
      <c r="F18" s="133"/>
      <c r="G18" s="133"/>
      <c r="H18" s="133"/>
      <c r="I18" s="134"/>
      <c r="J18" s="127"/>
      <c r="K18" s="128"/>
      <c r="L18" s="129"/>
      <c r="M18" s="130"/>
    </row>
    <row r="19" spans="2:13" ht="15" hidden="1" x14ac:dyDescent="0.2">
      <c r="B19" s="105"/>
      <c r="C19" s="135"/>
      <c r="D19" s="30"/>
      <c r="E19" s="30"/>
      <c r="F19" s="30"/>
      <c r="G19" s="30"/>
      <c r="H19" s="30"/>
      <c r="I19" s="30"/>
      <c r="J19" s="136"/>
      <c r="K19" s="137"/>
      <c r="L19" s="129"/>
      <c r="M19" s="138"/>
    </row>
    <row r="20" spans="2:13" ht="6" hidden="1" customHeight="1" x14ac:dyDescent="0.2">
      <c r="B20" s="105"/>
      <c r="C20" s="139"/>
      <c r="D20" s="107"/>
      <c r="E20" s="107"/>
      <c r="F20" s="107"/>
      <c r="G20" s="107"/>
      <c r="H20" s="107"/>
      <c r="I20" s="107"/>
      <c r="J20" s="107"/>
      <c r="K20" s="107"/>
      <c r="L20" s="107"/>
      <c r="M20" s="140"/>
    </row>
    <row r="21" spans="2:13" ht="15" hidden="1" x14ac:dyDescent="0.2">
      <c r="B21" s="105"/>
      <c r="C21" s="135"/>
      <c r="D21" s="30"/>
      <c r="E21" s="30"/>
      <c r="F21" s="30"/>
      <c r="G21" s="30"/>
      <c r="H21" s="30"/>
      <c r="I21" s="30"/>
      <c r="J21" s="136"/>
      <c r="K21" s="137"/>
      <c r="L21" s="129"/>
      <c r="M21" s="138"/>
    </row>
    <row r="22" spans="2:13" ht="15.75" hidden="1" x14ac:dyDescent="0.25">
      <c r="B22" s="105"/>
      <c r="C22" s="141"/>
      <c r="D22" s="142"/>
      <c r="E22" s="142"/>
      <c r="F22" s="142"/>
      <c r="G22" s="142"/>
      <c r="L22" s="143"/>
      <c r="M22" s="144"/>
    </row>
    <row r="23" spans="2:13" ht="15" hidden="1" x14ac:dyDescent="0.2">
      <c r="B23" s="105"/>
      <c r="C23" s="135"/>
      <c r="D23" s="30"/>
      <c r="E23" s="30"/>
      <c r="F23" s="30"/>
      <c r="G23" s="30"/>
      <c r="H23" s="30"/>
      <c r="I23" s="30"/>
      <c r="J23" s="136"/>
      <c r="K23" s="137"/>
      <c r="L23" s="129"/>
      <c r="M23" s="138"/>
    </row>
    <row r="24" spans="2:13" ht="15" hidden="1" x14ac:dyDescent="0.25">
      <c r="B24" s="105"/>
      <c r="C24" s="145"/>
      <c r="D24" s="146"/>
      <c r="E24" s="146"/>
      <c r="F24" s="146"/>
      <c r="G24" s="147"/>
      <c r="I24" s="148"/>
      <c r="J24" s="148"/>
      <c r="K24" s="148"/>
      <c r="L24" s="149"/>
      <c r="M24" s="116"/>
    </row>
    <row r="25" spans="2:13" ht="15" hidden="1" x14ac:dyDescent="0.2">
      <c r="B25" s="105"/>
      <c r="C25" s="150"/>
      <c r="D25" s="30"/>
      <c r="E25" s="30"/>
      <c r="F25" s="30"/>
      <c r="G25" s="30"/>
      <c r="H25" s="30"/>
      <c r="I25" s="30"/>
      <c r="J25" s="136"/>
      <c r="K25" s="151"/>
      <c r="L25" s="129"/>
      <c r="M25" s="152"/>
    </row>
    <row r="26" spans="2:13" ht="15.75" hidden="1" x14ac:dyDescent="0.25">
      <c r="B26" s="105"/>
      <c r="C26" s="409"/>
      <c r="D26" s="409"/>
      <c r="E26" s="30"/>
      <c r="F26" s="30"/>
      <c r="G26" s="30"/>
      <c r="H26" s="30"/>
      <c r="I26" s="30"/>
      <c r="J26" s="136"/>
      <c r="K26" s="151"/>
      <c r="L26" s="129"/>
      <c r="M26" s="152"/>
    </row>
    <row r="27" spans="2:13" ht="15" hidden="1" x14ac:dyDescent="0.2">
      <c r="B27" s="105"/>
      <c r="C27" s="135"/>
      <c r="D27" s="30"/>
      <c r="E27" s="30"/>
      <c r="F27" s="30"/>
      <c r="G27" s="30"/>
      <c r="H27" s="30"/>
      <c r="I27" s="30"/>
      <c r="J27" s="136"/>
      <c r="K27" s="151"/>
      <c r="L27" s="129"/>
      <c r="M27" s="152"/>
    </row>
    <row r="28" spans="2:13" ht="15" hidden="1" x14ac:dyDescent="0.2">
      <c r="B28" s="105"/>
      <c r="C28" s="410"/>
      <c r="D28" s="410"/>
      <c r="E28" s="410"/>
      <c r="F28" s="114"/>
      <c r="G28" s="153"/>
      <c r="H28" s="151"/>
      <c r="I28" s="151"/>
      <c r="J28" s="136"/>
      <c r="K28" s="151"/>
      <c r="L28" s="129"/>
      <c r="M28" s="152"/>
    </row>
    <row r="29" spans="2:13" ht="15" hidden="1" x14ac:dyDescent="0.2">
      <c r="B29" s="105"/>
      <c r="C29" s="410"/>
      <c r="D29" s="410"/>
      <c r="E29" s="410"/>
      <c r="F29" s="114"/>
      <c r="G29" s="153"/>
      <c r="H29" s="151"/>
      <c r="I29" s="151"/>
      <c r="J29" s="136"/>
      <c r="K29" s="151"/>
      <c r="L29" s="129"/>
      <c r="M29" s="152"/>
    </row>
    <row r="30" spans="2:13" ht="15" hidden="1" x14ac:dyDescent="0.2">
      <c r="B30" s="105"/>
      <c r="C30" s="410"/>
      <c r="D30" s="410"/>
      <c r="E30" s="410"/>
      <c r="F30" s="114"/>
      <c r="G30" s="153"/>
      <c r="H30" s="151"/>
      <c r="I30" s="151"/>
      <c r="J30" s="136"/>
      <c r="K30" s="151"/>
      <c r="L30" s="129"/>
      <c r="M30" s="152"/>
    </row>
    <row r="31" spans="2:13" ht="15" hidden="1" x14ac:dyDescent="0.2">
      <c r="B31" s="105"/>
      <c r="C31" s="154"/>
      <c r="D31" s="123"/>
      <c r="E31" s="123"/>
      <c r="F31" s="123"/>
      <c r="G31" s="123"/>
      <c r="H31" s="123"/>
      <c r="I31" s="123"/>
      <c r="J31" s="136"/>
      <c r="K31" s="151"/>
      <c r="L31" s="129"/>
      <c r="M31" s="152"/>
    </row>
    <row r="32" spans="2:13" ht="15" hidden="1" x14ac:dyDescent="0.2">
      <c r="B32" s="105"/>
      <c r="C32" s="410"/>
      <c r="D32" s="410"/>
      <c r="E32" s="410"/>
      <c r="F32" s="114"/>
      <c r="G32" s="153"/>
      <c r="H32" s="151"/>
      <c r="I32" s="151"/>
      <c r="J32" s="151"/>
      <c r="K32" s="151"/>
      <c r="L32" s="151"/>
      <c r="M32" s="155"/>
    </row>
    <row r="33" spans="2:29" ht="15" hidden="1" x14ac:dyDescent="0.2">
      <c r="B33" s="105"/>
      <c r="C33" s="112"/>
      <c r="D33" s="113"/>
      <c r="E33" s="114"/>
      <c r="F33" s="114"/>
      <c r="G33" s="131"/>
      <c r="H33" s="151"/>
      <c r="I33" s="151"/>
      <c r="J33" s="151"/>
      <c r="K33" s="151"/>
      <c r="L33" s="151"/>
      <c r="M33" s="155"/>
    </row>
    <row r="34" spans="2:29" ht="15" hidden="1" x14ac:dyDescent="0.2">
      <c r="B34" s="105"/>
      <c r="C34" s="410"/>
      <c r="D34" s="410"/>
      <c r="E34" s="410"/>
      <c r="F34" s="156"/>
      <c r="G34" s="153"/>
      <c r="H34" s="151"/>
      <c r="I34" s="151"/>
      <c r="J34" s="151"/>
      <c r="K34" s="151"/>
      <c r="L34" s="151"/>
      <c r="M34" s="155"/>
    </row>
    <row r="35" spans="2:29" ht="15" hidden="1" x14ac:dyDescent="0.2">
      <c r="B35" s="105"/>
      <c r="C35" s="410"/>
      <c r="D35" s="410"/>
      <c r="E35" s="410"/>
      <c r="F35" s="114"/>
      <c r="G35" s="153"/>
      <c r="H35" s="151"/>
      <c r="I35" s="151"/>
      <c r="J35" s="151"/>
      <c r="K35" s="151"/>
      <c r="L35" s="151"/>
      <c r="M35" s="155"/>
    </row>
    <row r="36" spans="2:29" ht="15" hidden="1" x14ac:dyDescent="0.2">
      <c r="B36" s="105"/>
      <c r="C36" s="112"/>
      <c r="D36" s="113"/>
      <c r="E36" s="114"/>
      <c r="F36" s="114"/>
      <c r="G36" s="131"/>
      <c r="H36" s="151"/>
      <c r="I36" s="151"/>
      <c r="J36" s="151"/>
      <c r="K36" s="151"/>
      <c r="L36" s="151"/>
      <c r="M36" s="155"/>
    </row>
    <row r="37" spans="2:29" ht="15" hidden="1" x14ac:dyDescent="0.2">
      <c r="B37" s="105"/>
      <c r="C37" s="410"/>
      <c r="D37" s="410"/>
      <c r="E37" s="410"/>
      <c r="F37" s="156"/>
      <c r="G37" s="153"/>
      <c r="H37" s="151"/>
      <c r="I37" s="151"/>
      <c r="J37" s="151"/>
      <c r="K37" s="151"/>
      <c r="L37" s="151"/>
      <c r="M37" s="155"/>
    </row>
    <row r="38" spans="2:29" ht="15" hidden="1" x14ac:dyDescent="0.2">
      <c r="B38" s="105"/>
      <c r="C38" s="135"/>
      <c r="D38" s="30"/>
      <c r="E38" s="30"/>
      <c r="F38" s="30"/>
      <c r="G38" s="30"/>
      <c r="H38" s="30"/>
      <c r="I38" s="30"/>
      <c r="J38" s="136"/>
      <c r="K38" s="151"/>
      <c r="L38" s="129"/>
      <c r="M38" s="152"/>
    </row>
    <row r="39" spans="2:29" ht="15" hidden="1" x14ac:dyDescent="0.2">
      <c r="B39" s="105"/>
      <c r="C39" s="135"/>
      <c r="D39" s="30"/>
      <c r="E39" s="30"/>
      <c r="F39" s="30"/>
      <c r="G39" s="30"/>
      <c r="H39" s="30"/>
      <c r="I39" s="30"/>
      <c r="J39" s="136"/>
      <c r="K39" s="151"/>
      <c r="L39" s="129"/>
      <c r="M39" s="152"/>
    </row>
    <row r="40" spans="2:29" ht="102.75" hidden="1" customHeight="1" x14ac:dyDescent="0.2">
      <c r="B40" s="105"/>
      <c r="C40" s="157"/>
      <c r="D40" s="411"/>
      <c r="E40" s="411"/>
      <c r="F40" s="411"/>
      <c r="G40" s="411"/>
      <c r="H40" s="411"/>
      <c r="I40" s="411"/>
      <c r="J40" s="411"/>
      <c r="K40" s="411"/>
      <c r="L40" s="411"/>
      <c r="M40" s="411"/>
    </row>
    <row r="41" spans="2:29" ht="5.25" customHeight="1" x14ac:dyDescent="0.2">
      <c r="C41" s="412"/>
      <c r="D41" s="412"/>
      <c r="E41" s="412"/>
      <c r="F41" s="412"/>
      <c r="G41" s="412"/>
      <c r="H41" s="412"/>
      <c r="I41" s="412"/>
      <c r="J41" s="412"/>
      <c r="K41" s="412"/>
      <c r="L41" s="412"/>
      <c r="M41" s="412"/>
      <c r="S41" s="158"/>
    </row>
    <row r="42" spans="2:29" ht="45" customHeight="1" x14ac:dyDescent="0.2">
      <c r="B42" s="101"/>
      <c r="C42" s="413" t="s">
        <v>78</v>
      </c>
      <c r="D42" s="413"/>
      <c r="E42" s="413"/>
      <c r="F42" s="413"/>
      <c r="G42" s="413"/>
      <c r="H42" s="413"/>
      <c r="I42" s="413"/>
      <c r="J42" s="413"/>
      <c r="K42" s="413"/>
      <c r="L42" s="413"/>
      <c r="M42" s="413"/>
      <c r="N42" s="159"/>
      <c r="O42" s="159"/>
      <c r="P42" s="159"/>
      <c r="Q42" s="159"/>
      <c r="R42" s="159"/>
      <c r="S42" s="160" t="str">
        <f>IF(SUM(N44:N91)=0,"Modulo compilato in modo corretto","Compilare le celle arancione")</f>
        <v>Compilare le celle arancione</v>
      </c>
      <c r="T42" s="126"/>
      <c r="U42" s="126"/>
      <c r="V42" s="126"/>
      <c r="W42" s="126"/>
      <c r="X42" s="126"/>
      <c r="Y42" s="126"/>
      <c r="Z42" s="126"/>
      <c r="AA42" s="126"/>
      <c r="AB42" s="126"/>
      <c r="AC42" s="104"/>
    </row>
    <row r="43" spans="2:29" x14ac:dyDescent="0.2">
      <c r="B43" s="105"/>
      <c r="C43" s="161"/>
      <c r="D43" s="161"/>
      <c r="E43" s="161" t="s">
        <v>66</v>
      </c>
      <c r="F43" s="161"/>
      <c r="G43" s="161"/>
      <c r="H43" s="161"/>
      <c r="I43" s="107"/>
      <c r="J43" s="107"/>
      <c r="K43" s="107"/>
      <c r="L43" s="107"/>
      <c r="M43" s="107"/>
      <c r="AC43" s="116"/>
    </row>
    <row r="44" spans="2:29" x14ac:dyDescent="0.2">
      <c r="B44" s="105"/>
      <c r="C44" s="414" t="s">
        <v>79</v>
      </c>
      <c r="D44" s="414"/>
      <c r="E44" s="414"/>
      <c r="F44" s="414"/>
      <c r="G44" s="414"/>
      <c r="H44" s="414"/>
      <c r="AC44" s="116"/>
    </row>
    <row r="45" spans="2:29" ht="38.25" customHeight="1" x14ac:dyDescent="0.2">
      <c r="B45" s="105"/>
      <c r="C45" s="162" t="s">
        <v>80</v>
      </c>
      <c r="D45" s="163" t="s">
        <v>81</v>
      </c>
      <c r="E45" s="162" t="s">
        <v>82</v>
      </c>
      <c r="F45" s="162" t="s">
        <v>83</v>
      </c>
      <c r="G45" s="162" t="s">
        <v>84</v>
      </c>
      <c r="H45" s="162" t="s">
        <v>85</v>
      </c>
      <c r="AC45" s="116"/>
    </row>
    <row r="46" spans="2:29" ht="9.75" customHeight="1" x14ac:dyDescent="0.2">
      <c r="B46" s="105"/>
      <c r="C46" s="164" t="s">
        <v>86</v>
      </c>
      <c r="D46" s="164" t="s">
        <v>87</v>
      </c>
      <c r="E46" s="164" t="s">
        <v>88</v>
      </c>
      <c r="F46" s="164" t="s">
        <v>89</v>
      </c>
      <c r="G46" s="164" t="s">
        <v>90</v>
      </c>
      <c r="H46" s="165" t="s">
        <v>91</v>
      </c>
      <c r="O46" s="30" t="s">
        <v>92</v>
      </c>
      <c r="P46" s="30" t="s">
        <v>93</v>
      </c>
      <c r="S46" t="s">
        <v>94</v>
      </c>
      <c r="U46" t="s">
        <v>5</v>
      </c>
      <c r="AC46" s="116"/>
    </row>
    <row r="47" spans="2:29" ht="15" customHeight="1" x14ac:dyDescent="0.2">
      <c r="B47" s="105"/>
      <c r="C47" s="166" t="s">
        <v>95</v>
      </c>
      <c r="D47" s="167"/>
      <c r="E47" s="168"/>
      <c r="F47" s="169">
        <f>IF($E$52=0,0,E47/$E$52)</f>
        <v>0</v>
      </c>
      <c r="G47" s="170">
        <v>0</v>
      </c>
      <c r="H47" s="169">
        <f>IF(F47=0,0,F47*G47 )</f>
        <v>0</v>
      </c>
      <c r="I47" s="171" t="s">
        <v>96</v>
      </c>
      <c r="J47" s="415" t="str">
        <f>IF(N52=1,"Effetuare almeno una scelta",IF(SUM(N44:N51)&gt;0,CONCATENATE("Errore ",S52),""))</f>
        <v/>
      </c>
      <c r="K47" s="415"/>
      <c r="L47" s="172"/>
      <c r="N47" s="30" t="str">
        <f>IF(D47+E47=0,"",IF(D47=0,1,IF(E47=0,1,IF(E47&gt;=P47,1,""))))</f>
        <v/>
      </c>
      <c r="O47" s="173">
        <f>D47*0</f>
        <v>0</v>
      </c>
      <c r="P47" s="173">
        <f>D47*95</f>
        <v>0</v>
      </c>
      <c r="Q47" s="30" t="str">
        <f>CONCATENATE(" attenzione con ",TEXT(D47,"###")," alloggio/i la superfice utile abitabile deve essere minore di ",TEXT(P47,"###"))</f>
        <v xml:space="preserve"> attenzione con  alloggio/i la superfice utile abitabile deve essere minore di </v>
      </c>
      <c r="R47" s="30" t="str">
        <f>IF(D47+E47=0,"",IF(D47=0,0,IF(E47=0,1,IF(E47&gt;=95,1,""))))</f>
        <v/>
      </c>
      <c r="S47" t="str">
        <f>IF(D47+E47=0,"",IF(D47=0,"Attenzione Numero alloggi o Sup. utile abit. Uguale a zero",IF(E47=0,"Attenzione Numero alloggi o Sup. utile abit. Uguale a zero",IF(E47&gt;=P47,"Superfice utile abitabile maggiore di 95",""))))</f>
        <v/>
      </c>
      <c r="U47" s="174" t="s">
        <v>97</v>
      </c>
      <c r="V47" s="175" t="s">
        <v>98</v>
      </c>
      <c r="W47" s="176" t="s">
        <v>99</v>
      </c>
      <c r="AC47" s="116"/>
    </row>
    <row r="48" spans="2:29" ht="15" customHeight="1" x14ac:dyDescent="0.2">
      <c r="B48" s="105"/>
      <c r="C48" s="166" t="s">
        <v>100</v>
      </c>
      <c r="D48" s="177"/>
      <c r="E48" s="168"/>
      <c r="F48" s="169">
        <f>IF($E$52=0,0,E48/$E$52)</f>
        <v>0</v>
      </c>
      <c r="G48" s="170">
        <v>5</v>
      </c>
      <c r="H48" s="169">
        <f>IF(F48=0,0,F48*G48 )</f>
        <v>0</v>
      </c>
      <c r="I48" s="171" t="s">
        <v>96</v>
      </c>
      <c r="J48" s="415"/>
      <c r="K48" s="415"/>
      <c r="L48" s="172"/>
      <c r="N48" s="30" t="str">
        <f>IF(D48+E48=0,"",IF(D48=0,1,IF(E48=0,1,IF(E48&lt;O48,1,IF(E48&gt;P48,1,"")))))</f>
        <v/>
      </c>
      <c r="O48" s="173">
        <f>D48*95</f>
        <v>0</v>
      </c>
      <c r="P48" s="173">
        <f>D48*110</f>
        <v>0</v>
      </c>
      <c r="Q48" s="30" t="str">
        <f>CONCATENATE(" attenzione con ",TEXT(D48,"###")," alloggio/i la superfice utile abitabile deve essere maggiore di ",TEXT(O48,"###")," e minore di ",TEXT(P48,"###"))</f>
        <v xml:space="preserve"> attenzione con  alloggio/i la superfice utile abitabile deve essere maggiore di  e minore di </v>
      </c>
      <c r="R48" s="30" t="str">
        <f>IF(D48+E48=0,"",IF(D48=0,0,IF(E48=2,0,IF(E48&lt;O48,2,IF(E48&gt;P48,2,"")))))</f>
        <v/>
      </c>
      <c r="S48" t="str">
        <f>IF(D48+E48=0,"",IF(D48=0,"Attenzione Numero alloggi o Sup. utile abit. Uguale a zero",IF(E48=0,"Attenzione Numero alloggi o Sup. utile abit. Uguale a zero",IF(E48&lt;O48,"Superfice utile abitabile non nel range 95 110 mq",IF(E48&gt;P48,"Superfice utile abitabile non nel range 95 110 mq","")))))</f>
        <v/>
      </c>
      <c r="U48" s="174" t="s">
        <v>101</v>
      </c>
      <c r="V48" s="175"/>
      <c r="W48" s="176">
        <v>0</v>
      </c>
      <c r="AC48" s="116"/>
    </row>
    <row r="49" spans="2:29" ht="15" customHeight="1" x14ac:dyDescent="0.2">
      <c r="B49" s="105"/>
      <c r="C49" s="166" t="s">
        <v>102</v>
      </c>
      <c r="D49" s="177"/>
      <c r="E49" s="168"/>
      <c r="F49" s="169">
        <f>IF($E$52=0,0,E49/$E$52)</f>
        <v>0</v>
      </c>
      <c r="G49" s="170">
        <v>15</v>
      </c>
      <c r="H49" s="169">
        <f>IF(F49=0,0,F49*G49 )</f>
        <v>0</v>
      </c>
      <c r="I49" s="171" t="s">
        <v>96</v>
      </c>
      <c r="J49" s="415"/>
      <c r="K49" s="415"/>
      <c r="L49" s="172"/>
      <c r="N49" s="30" t="str">
        <f>IF(D49+E49=0,"",IF(D49=0,1,IF(E49=0,1,IF(E49&lt;O49,1,IF(E49&gt;P49,1,"")))))</f>
        <v/>
      </c>
      <c r="O49" s="173">
        <f>D49*110</f>
        <v>0</v>
      </c>
      <c r="P49" s="173">
        <f>D49*130</f>
        <v>0</v>
      </c>
      <c r="Q49" s="30" t="str">
        <f>CONCATENATE(" attenzione con ",TEXT(D49,"###")," alloggio/i la superfice utile abitabile deve essere maggiore di ",TEXT(O49,"###")," e minore di ",TEXT(P49,"###"))</f>
        <v xml:space="preserve"> attenzione con  alloggio/i la superfice utile abitabile deve essere maggiore di  e minore di </v>
      </c>
      <c r="R49" s="30" t="str">
        <f>IF(D49+E49=0,"",IF(D49=0,0,IF(E49=3,0,IF(E49&lt;O49,3,IF(E49&gt;P49,3,"")))))</f>
        <v/>
      </c>
      <c r="S49" t="str">
        <f>IF(D49+E49=0,"",IF(D49=0,"Attenzione Numero alloggi o Sup. utile abit. Uguale a zero",IF(E49=0,"Attenzione Numero alloggi o Sup. utile abit. Uguale a zero",IF(E49&lt;O49,"Superfice utile abitabile non nel range 110 130 mq",IF(E49&gt;P49,"Superfice utile abitabile non nel range 110 130 mq","")))))</f>
        <v/>
      </c>
      <c r="U49" s="170">
        <v>0</v>
      </c>
      <c r="V49" s="178">
        <v>0</v>
      </c>
      <c r="W49" s="170">
        <v>0</v>
      </c>
      <c r="AC49" s="116"/>
    </row>
    <row r="50" spans="2:29" ht="15" customHeight="1" x14ac:dyDescent="0.2">
      <c r="B50" s="105"/>
      <c r="C50" s="166" t="s">
        <v>103</v>
      </c>
      <c r="D50" s="177"/>
      <c r="E50" s="168"/>
      <c r="F50" s="169">
        <f>IF($E$52=0,0,E50/$E$52)</f>
        <v>0</v>
      </c>
      <c r="G50" s="170">
        <v>30</v>
      </c>
      <c r="H50" s="169">
        <f>IF(F50=0,0,F50*G50 )</f>
        <v>0</v>
      </c>
      <c r="I50" s="171" t="s">
        <v>96</v>
      </c>
      <c r="J50" s="415"/>
      <c r="K50" s="415"/>
      <c r="L50" s="172"/>
      <c r="N50" s="30" t="str">
        <f>IF(D50+E50=0,"",IF(D50=0,1,IF(E50=0,1,IF(E50&lt;O50,1,IF(E50&gt;P50,1,"")))))</f>
        <v/>
      </c>
      <c r="O50" s="173">
        <f>D50*130</f>
        <v>0</v>
      </c>
      <c r="P50" s="173">
        <f>D50*160</f>
        <v>0</v>
      </c>
      <c r="Q50" s="30" t="str">
        <f>CONCATENATE(" attenzione con ",TEXT(D50,"###")," alloggio/i la superfice utile abitabile deve essere maggiore di ",TEXT(O50,"###")," e minore di ",TEXT(P50,"###"))</f>
        <v xml:space="preserve"> attenzione con  alloggio/i la superfice utile abitabile deve essere maggiore di  e minore di </v>
      </c>
      <c r="R50" s="30" t="str">
        <f>IF(D50+E50=0,"",IF(D50=0,0,IF(E50=0,4,IF(E50&lt;O50,4,IF(E50&gt;P50,4,"")))))</f>
        <v/>
      </c>
      <c r="S50" t="str">
        <f>IF(D50+E50=0,"",IF(D50=0,"Attenzione Numero alloggi o Sup. utile abit. Uguale a zero",IF(E50=0,"Attenzione Numero alloggi o Sup. utile abit. Uguale a zero",IF(E50&lt;O50,"Superfice utile abitabile non nel range 130 160 mq",IF(E50&gt;P50,"Superfice utile abitabile non nel range 130 160 mq","")))))</f>
        <v/>
      </c>
      <c r="U50" s="170">
        <v>1</v>
      </c>
      <c r="V50" s="178">
        <v>0</v>
      </c>
      <c r="W50" s="170">
        <v>10</v>
      </c>
      <c r="AC50" s="116"/>
    </row>
    <row r="51" spans="2:29" ht="15" customHeight="1" x14ac:dyDescent="0.2">
      <c r="B51" s="105"/>
      <c r="C51" s="166" t="s">
        <v>104</v>
      </c>
      <c r="D51" s="177"/>
      <c r="E51" s="168"/>
      <c r="F51" s="169">
        <f>IF($E$52=0,0,E51/$E$52)</f>
        <v>0</v>
      </c>
      <c r="G51" s="170">
        <v>50</v>
      </c>
      <c r="H51" s="169">
        <f>IF(F51=0,0,F51*G51 )</f>
        <v>0</v>
      </c>
      <c r="I51" s="171" t="s">
        <v>96</v>
      </c>
      <c r="J51" s="415"/>
      <c r="K51" s="415"/>
      <c r="L51" s="172"/>
      <c r="N51" s="30" t="str">
        <f>IF(D51+E51=0,"",IF(D51=0,1,IF(E51=0,1,IF(E51&lt;O51,1,IF(E51&gt;P51,1,"")))))</f>
        <v/>
      </c>
      <c r="O51" s="173">
        <f>D51*160</f>
        <v>0</v>
      </c>
      <c r="P51" s="173">
        <f>D51*10000</f>
        <v>0</v>
      </c>
      <c r="Q51" s="30" t="str">
        <f>CONCATENATE(" attenzione con ",TEXT(D51,"###")," alloggio/i la superfice utile abitabile deve essere maggiore di ",TEXT(O51,"###"),)</f>
        <v xml:space="preserve"> attenzione con  alloggio/i la superfice utile abitabile deve essere maggiore di </v>
      </c>
      <c r="R51" s="30" t="str">
        <f>IF(D51+E51=0,"",IF(D51=0,0,IF(E51=0,5,IF(E51&lt;O51,5,IF(E51&gt;P51,5,"")))))</f>
        <v/>
      </c>
      <c r="S51" t="str">
        <f>IF(D51+E51=0,"",IF(D51=0,"Attenzione Numero alloggi o Sup. utile abit. Uguale a zero",IF(E51=0,"Attenzione Numero alloggi o Sup. utile abit. Uguale a zero",IF(E51&lt;O51,"Superfice utile abitabile minore 160 mq",IF(E51&gt;P51,"Superfice utile abitabile maggiore 100.000 mq","")))))</f>
        <v/>
      </c>
      <c r="U51" s="170">
        <v>2</v>
      </c>
      <c r="V51" s="178">
        <v>0</v>
      </c>
      <c r="W51" s="170">
        <v>20</v>
      </c>
      <c r="AC51" s="116"/>
    </row>
    <row r="52" spans="2:29" ht="15" customHeight="1" x14ac:dyDescent="0.2">
      <c r="B52" s="105"/>
      <c r="C52" s="126"/>
      <c r="D52" s="179" t="s">
        <v>105</v>
      </c>
      <c r="E52" s="180">
        <f>SUM(E47:E51)</f>
        <v>0</v>
      </c>
      <c r="H52" s="181" t="s">
        <v>106</v>
      </c>
      <c r="I52" s="169">
        <f>SUM(H47:H51)</f>
        <v>0</v>
      </c>
      <c r="N52" s="30">
        <f>SUM(N47:N51)+SUM(R47:R51)</f>
        <v>0</v>
      </c>
      <c r="O52" s="173" t="e">
        <f>#REF!*1</f>
        <v>#REF!</v>
      </c>
      <c r="P52" s="173"/>
      <c r="R52" s="30">
        <f>SUM(R47:R51)</f>
        <v>0</v>
      </c>
      <c r="S52" t="str">
        <f>IF(R52=0,IF(N52&gt;0,Q47,""),IF(R47=1,Q47,IF(R48=2,Q48,IF(R49=3,Q49,IF(R50=4,Q50,IF(R51=5,Q51,"Attenzione Numero alloggi o Sup. utile abit."))))))</f>
        <v/>
      </c>
      <c r="U52" s="170">
        <v>3</v>
      </c>
      <c r="V52" s="178">
        <v>0</v>
      </c>
      <c r="W52" s="170">
        <v>30</v>
      </c>
      <c r="AC52" s="116"/>
    </row>
    <row r="53" spans="2:29" x14ac:dyDescent="0.2">
      <c r="B53" s="105"/>
      <c r="D53" s="182"/>
      <c r="E53" s="183"/>
      <c r="F53" s="184"/>
      <c r="I53" s="181"/>
      <c r="J53" s="184"/>
      <c r="U53" s="170">
        <v>4</v>
      </c>
      <c r="V53" s="178">
        <v>0</v>
      </c>
      <c r="W53" s="170">
        <v>40</v>
      </c>
      <c r="AC53" s="116"/>
    </row>
    <row r="54" spans="2:29" x14ac:dyDescent="0.2">
      <c r="B54" s="105"/>
      <c r="C54" s="119"/>
      <c r="N54" s="173">
        <f>R52</f>
        <v>0</v>
      </c>
      <c r="O54" s="173"/>
      <c r="P54" s="173"/>
      <c r="Q54" s="173"/>
      <c r="S54" t="str">
        <f>IF(N52=1,"Effetuare almeno una scelta",IF(SUM(N44:N51)&gt;0,CONCATENATE("Errore ",S52),""))</f>
        <v/>
      </c>
      <c r="U54" s="170">
        <v>5</v>
      </c>
      <c r="V54" s="178">
        <v>0</v>
      </c>
      <c r="W54" s="170">
        <v>50</v>
      </c>
      <c r="AC54" s="116"/>
    </row>
    <row r="55" spans="2:29" ht="22.5" customHeight="1" x14ac:dyDescent="0.2">
      <c r="B55" s="105"/>
      <c r="C55" s="416" t="s">
        <v>107</v>
      </c>
      <c r="D55" s="416"/>
      <c r="E55" s="416"/>
      <c r="F55" s="417" t="s">
        <v>108</v>
      </c>
      <c r="G55" s="417"/>
      <c r="N55" s="30">
        <f>D47</f>
        <v>0</v>
      </c>
      <c r="S55" s="30"/>
      <c r="AC55" s="116"/>
    </row>
    <row r="56" spans="2:29" ht="33" customHeight="1" x14ac:dyDescent="0.2">
      <c r="B56" s="105"/>
      <c r="C56" s="418" t="s">
        <v>109</v>
      </c>
      <c r="D56" s="418"/>
      <c r="E56" s="185" t="s">
        <v>110</v>
      </c>
      <c r="F56" s="419" t="s">
        <v>38</v>
      </c>
      <c r="G56" s="419"/>
      <c r="J56" s="420" t="s">
        <v>111</v>
      </c>
      <c r="K56" s="420"/>
      <c r="L56" s="420"/>
      <c r="N56" s="30">
        <f>IF(F56="Inserire Si/No",1,"")</f>
        <v>1</v>
      </c>
      <c r="S56" t="str">
        <f>IF(F56="Inserire Si/No","Non effettuata scelta","")</f>
        <v>Non effettuata scelta</v>
      </c>
      <c r="AC56" s="116"/>
    </row>
    <row r="57" spans="2:29" ht="10.5" customHeight="1" x14ac:dyDescent="0.2">
      <c r="B57" s="105"/>
      <c r="C57" s="421" t="s">
        <v>112</v>
      </c>
      <c r="D57" s="421"/>
      <c r="E57" s="186" t="s">
        <v>113</v>
      </c>
      <c r="F57" s="187"/>
      <c r="G57" s="188"/>
      <c r="J57" s="420"/>
      <c r="K57" s="420"/>
      <c r="L57" s="420"/>
      <c r="AC57" s="116"/>
    </row>
    <row r="58" spans="2:29" ht="41.25" customHeight="1" x14ac:dyDescent="0.2">
      <c r="B58" s="105"/>
      <c r="C58" s="422" t="s">
        <v>114</v>
      </c>
      <c r="D58" s="422"/>
      <c r="E58" s="189"/>
      <c r="F58" s="190" t="s">
        <v>115</v>
      </c>
      <c r="G58" s="423" t="str">
        <f>IF(F56="Inserire Si/No","Non effettuata scelta",IF(F56="Si",IF(SUM(E58:E61)&gt;0,"","Con scelta Si inserire almeno riga"),IF(F56="No",IF(SUM(E58:E61)=0,"","Con scelta No le righe devo essere con valore 0"),"")))</f>
        <v>Non effettuata scelta</v>
      </c>
      <c r="J58" s="185" t="s">
        <v>116</v>
      </c>
      <c r="K58" s="185" t="s">
        <v>98</v>
      </c>
      <c r="L58" s="185" t="s">
        <v>99</v>
      </c>
      <c r="S58" t="s">
        <v>66</v>
      </c>
      <c r="U58" t="s">
        <v>37</v>
      </c>
      <c r="AC58" s="116"/>
    </row>
    <row r="59" spans="2:29" ht="18" customHeight="1" x14ac:dyDescent="0.2">
      <c r="B59" s="105"/>
      <c r="C59" s="422" t="s">
        <v>117</v>
      </c>
      <c r="D59" s="422"/>
      <c r="E59" s="191"/>
      <c r="F59" s="190" t="s">
        <v>115</v>
      </c>
      <c r="G59" s="423"/>
      <c r="J59" s="186" t="s">
        <v>118</v>
      </c>
      <c r="K59" s="186" t="s">
        <v>119</v>
      </c>
      <c r="L59" s="186" t="s">
        <v>120</v>
      </c>
      <c r="S59" s="192" t="s">
        <v>66</v>
      </c>
      <c r="U59" s="16" t="s">
        <v>38</v>
      </c>
      <c r="AC59" s="116"/>
    </row>
    <row r="60" spans="2:29" ht="15" customHeight="1" x14ac:dyDescent="0.2">
      <c r="B60" s="105"/>
      <c r="C60" s="422" t="s">
        <v>121</v>
      </c>
      <c r="D60" s="422"/>
      <c r="E60" s="193"/>
      <c r="F60" s="190" t="s">
        <v>115</v>
      </c>
      <c r="G60" s="423"/>
      <c r="J60" s="170" t="s">
        <v>122</v>
      </c>
      <c r="K60" s="194" t="str">
        <f>IF(H62&lt;=50,"X",0)</f>
        <v>X</v>
      </c>
      <c r="L60" s="170">
        <v>0</v>
      </c>
      <c r="U60" t="s">
        <v>39</v>
      </c>
      <c r="AC60" s="116"/>
    </row>
    <row r="61" spans="2:29" ht="15" customHeight="1" x14ac:dyDescent="0.2">
      <c r="B61" s="105"/>
      <c r="C61" s="422" t="s">
        <v>123</v>
      </c>
      <c r="D61" s="422"/>
      <c r="E61" s="193"/>
      <c r="F61" s="190" t="s">
        <v>115</v>
      </c>
      <c r="G61" s="423"/>
      <c r="J61" s="170" t="s">
        <v>124</v>
      </c>
      <c r="K61" s="194">
        <f>IF(H62&gt;50,IF(H62&lt;=75,"X",0),0)</f>
        <v>0</v>
      </c>
      <c r="L61" s="170">
        <v>10</v>
      </c>
      <c r="U61" t="s">
        <v>40</v>
      </c>
      <c r="AC61" s="116"/>
    </row>
    <row r="62" spans="2:29" ht="15" customHeight="1" x14ac:dyDescent="0.2">
      <c r="B62" s="105"/>
      <c r="C62" s="126"/>
      <c r="D62" s="195" t="s">
        <v>125</v>
      </c>
      <c r="E62" s="196">
        <f>SUM(E58:E61)</f>
        <v>0</v>
      </c>
      <c r="F62" s="197"/>
      <c r="G62" s="166" t="s">
        <v>126</v>
      </c>
      <c r="H62" s="198">
        <f>IF(E52=0,0,E62/E52*100)</f>
        <v>0</v>
      </c>
      <c r="J62" s="170" t="s">
        <v>127</v>
      </c>
      <c r="K62" s="194">
        <f>IF(H62&gt;75,IF(H62&lt;=100,"X",0),0)</f>
        <v>0</v>
      </c>
      <c r="L62" s="170">
        <v>20</v>
      </c>
      <c r="N62" s="30">
        <f>IF(F56="Si",IF(SUM(E58:E61)=0,1,0),IF(SUM(E58:E61)&gt;0,1,0))</f>
        <v>0</v>
      </c>
      <c r="S62">
        <f>IF(F56="Si",IF(SUM(E58:E61)=0,"Inserire almeno una riga",0),IF(SUM(E58:E61)&gt;0,"Scelta 'Dati da inserire per tabella 2' = No  tutte le righe vanno impostate a 0",0))</f>
        <v>0</v>
      </c>
      <c r="AC62" s="116"/>
    </row>
    <row r="63" spans="2:29" ht="15" customHeight="1" x14ac:dyDescent="0.2">
      <c r="B63" s="105"/>
      <c r="F63" s="199"/>
      <c r="J63" s="170" t="s">
        <v>128</v>
      </c>
      <c r="K63" s="194">
        <f>IF(H62&gt;100,"X",0)</f>
        <v>0</v>
      </c>
      <c r="L63" s="170">
        <v>30</v>
      </c>
      <c r="AC63" s="116"/>
    </row>
    <row r="64" spans="2:29" ht="15" customHeight="1" x14ac:dyDescent="0.2">
      <c r="B64" s="105"/>
      <c r="J64" s="182" t="s">
        <v>129</v>
      </c>
      <c r="K64" s="194">
        <f>IF(H62&lt;=50,0,IF(H62&lt;=75,10,IF(H62&lt;=100,20,30)))</f>
        <v>0</v>
      </c>
      <c r="N64" s="30">
        <f>SUM(N56:N63)</f>
        <v>1</v>
      </c>
      <c r="S64" t="s">
        <v>130</v>
      </c>
      <c r="AC64" s="116"/>
    </row>
    <row r="65" spans="2:29" x14ac:dyDescent="0.2">
      <c r="B65" s="105"/>
      <c r="C65" s="119"/>
      <c r="AC65" s="116"/>
    </row>
    <row r="66" spans="2:29" ht="22.5" customHeight="1" x14ac:dyDescent="0.2">
      <c r="B66" s="105"/>
      <c r="C66" s="420" t="s">
        <v>131</v>
      </c>
      <c r="D66" s="420"/>
      <c r="E66" s="420"/>
      <c r="F66" s="420"/>
      <c r="J66" s="416" t="s">
        <v>132</v>
      </c>
      <c r="K66" s="416"/>
      <c r="AC66" s="116"/>
    </row>
    <row r="67" spans="2:29" ht="19.5" x14ac:dyDescent="0.2">
      <c r="B67" s="105"/>
      <c r="C67" s="424" t="s">
        <v>133</v>
      </c>
      <c r="D67" s="424"/>
      <c r="E67" s="200" t="s">
        <v>134</v>
      </c>
      <c r="F67" s="201" t="s">
        <v>135</v>
      </c>
      <c r="J67" s="174" t="s">
        <v>97</v>
      </c>
      <c r="K67" s="176" t="s">
        <v>99</v>
      </c>
      <c r="AC67" s="116"/>
    </row>
    <row r="68" spans="2:29" x14ac:dyDescent="0.2">
      <c r="B68" s="105"/>
      <c r="C68" s="421" t="s">
        <v>136</v>
      </c>
      <c r="D68" s="421"/>
      <c r="E68" s="202" t="s">
        <v>137</v>
      </c>
      <c r="F68" s="202" t="s">
        <v>138</v>
      </c>
      <c r="J68" s="186" t="s">
        <v>139</v>
      </c>
      <c r="K68" s="186" t="s">
        <v>140</v>
      </c>
      <c r="U68" t="s">
        <v>141</v>
      </c>
      <c r="AC68" s="116"/>
    </row>
    <row r="69" spans="2:29" ht="15" customHeight="1" x14ac:dyDescent="0.2">
      <c r="B69" s="105"/>
      <c r="C69" s="170">
        <v>1</v>
      </c>
      <c r="D69" s="203" t="s">
        <v>142</v>
      </c>
      <c r="E69" s="204" t="s">
        <v>143</v>
      </c>
      <c r="F69" s="205"/>
      <c r="I69" s="425" t="s">
        <v>144</v>
      </c>
      <c r="J69" s="170">
        <v>0</v>
      </c>
      <c r="K69" s="170">
        <v>0</v>
      </c>
      <c r="T69">
        <f>IF(C78=U69,1,0)</f>
        <v>1</v>
      </c>
      <c r="U69" s="206" t="s">
        <v>145</v>
      </c>
      <c r="AC69" s="116"/>
    </row>
    <row r="70" spans="2:29" ht="15" customHeight="1" x14ac:dyDescent="0.2">
      <c r="B70" s="105"/>
      <c r="C70" s="170">
        <v>2</v>
      </c>
      <c r="D70" s="203" t="s">
        <v>146</v>
      </c>
      <c r="E70" s="204" t="s">
        <v>147</v>
      </c>
      <c r="F70" s="205"/>
      <c r="I70" s="425"/>
      <c r="J70" s="170">
        <v>1</v>
      </c>
      <c r="K70" s="170">
        <v>10</v>
      </c>
      <c r="T70">
        <f>IF(C78=U70,1,0)</f>
        <v>0</v>
      </c>
      <c r="U70" t="s">
        <v>148</v>
      </c>
      <c r="AC70" s="116"/>
    </row>
    <row r="71" spans="2:29" ht="15" customHeight="1" x14ac:dyDescent="0.2">
      <c r="B71" s="105"/>
      <c r="C71" s="170">
        <v>3</v>
      </c>
      <c r="D71" s="203" t="s">
        <v>149</v>
      </c>
      <c r="E71" s="204" t="s">
        <v>150</v>
      </c>
      <c r="F71" s="207">
        <f>F70*0.6</f>
        <v>0</v>
      </c>
      <c r="I71" s="425"/>
      <c r="J71" s="170">
        <v>2</v>
      </c>
      <c r="K71" s="170">
        <v>20</v>
      </c>
      <c r="T71">
        <f>IF(C78=U71,1,0)</f>
        <v>0</v>
      </c>
      <c r="U71" t="s">
        <v>151</v>
      </c>
      <c r="AC71" s="116"/>
    </row>
    <row r="72" spans="2:29" ht="15" customHeight="1" x14ac:dyDescent="0.2">
      <c r="B72" s="105"/>
      <c r="C72" s="170" t="s">
        <v>152</v>
      </c>
      <c r="D72" s="203" t="s">
        <v>153</v>
      </c>
      <c r="E72" s="204" t="s">
        <v>154</v>
      </c>
      <c r="F72" s="207">
        <f>F69+F71</f>
        <v>0</v>
      </c>
      <c r="I72" s="425"/>
      <c r="J72" s="170">
        <v>3</v>
      </c>
      <c r="K72" s="170">
        <v>30</v>
      </c>
      <c r="O72" s="30">
        <f>IF(C78=T71,1,2)</f>
        <v>2</v>
      </c>
      <c r="P72" s="30" t="b">
        <f>AND(T69&lt;&gt;1,OR(C78&lt;&gt;U71,N74=""),OR(C78=C81,SUM(G81:G82)=0))</f>
        <v>0</v>
      </c>
      <c r="Q72" s="30" t="b">
        <f>AND(T69&lt;&gt;1,OR(C78&lt;&gt;U71,N74=""))</f>
        <v>0</v>
      </c>
      <c r="AC72" s="116"/>
    </row>
    <row r="73" spans="2:29" ht="12.75" customHeight="1" x14ac:dyDescent="0.2">
      <c r="B73" s="105"/>
      <c r="I73" s="425"/>
      <c r="J73" s="170">
        <v>4</v>
      </c>
      <c r="K73" s="170">
        <v>40</v>
      </c>
      <c r="O73" s="30" t="b">
        <f>AND(T69&lt;&gt;1,OR(C78&lt;&gt;U71,N74=""),AND(C78=C81,SUM(G81:G82)=0))</f>
        <v>0</v>
      </c>
      <c r="P73" s="30" t="b">
        <f>OR(OR(C78=C81,SUM(G81:G82)=0),OR(C78=C82,SUM(G81:G82)&gt;0))</f>
        <v>1</v>
      </c>
      <c r="Q73" s="30" t="b">
        <f>OR(C78&lt;&gt;U71,N74="")</f>
        <v>1</v>
      </c>
      <c r="AC73" s="116"/>
    </row>
    <row r="74" spans="2:29" ht="127.5" x14ac:dyDescent="0.2">
      <c r="B74" s="105"/>
      <c r="I74" s="425"/>
      <c r="J74" s="170">
        <v>5</v>
      </c>
      <c r="K74" s="170">
        <v>50</v>
      </c>
      <c r="N74" s="30">
        <f>IF(T69=1,1,IF(T70=1,IF(G81+G82&gt;0,1,IF(F81+F82=0,1,"")),IF(T71=1,IF(F81+F82&gt;0,1,IF(G81+G82=0,1,"")))))</f>
        <v>1</v>
      </c>
      <c r="O74" s="208" t="str">
        <f>C78</f>
        <v>Inserire tipologia  intervento     
(nuova costruzione/Ampliamento)</v>
      </c>
      <c r="AC74" s="116"/>
    </row>
    <row r="75" spans="2:29" ht="15" customHeight="1" x14ac:dyDescent="0.2">
      <c r="B75" s="105"/>
      <c r="J75" s="209">
        <v>0</v>
      </c>
      <c r="K75" s="170">
        <f>VLOOKUP(J75,U49:W54,3)</f>
        <v>0</v>
      </c>
      <c r="O75" s="30" t="str">
        <f>U70</f>
        <v>Nuova Costruzione (automatico)</v>
      </c>
      <c r="R75" s="30" t="str">
        <f>IF(T69=1,"Inserire tipo intervento",IF(T70=1,IF(G81+G82&gt;0,"Con nuova costruzione non inserire valori manuali",IF(F81+F82=0,"Compilare tabella 1 per alimentare valori automatici","")),IF(T71=1,IF(F81+F82&gt;0,"Con scelta ampliamento valori automatici devono essere azzerati",IF(G81+G82=0,"Compilare parte manuale","")))))</f>
        <v>Inserire tipo intervento</v>
      </c>
      <c r="AC75" s="116"/>
    </row>
    <row r="76" spans="2:29" ht="15" customHeight="1" x14ac:dyDescent="0.2">
      <c r="B76" s="105"/>
      <c r="J76" s="210" t="s">
        <v>155</v>
      </c>
      <c r="K76" s="211">
        <f>K75</f>
        <v>0</v>
      </c>
      <c r="O76" s="30" t="str">
        <f>U71</f>
        <v>Ampliamento (manuale)</v>
      </c>
      <c r="R76" s="30" t="s">
        <v>156</v>
      </c>
      <c r="AC76" s="116"/>
    </row>
    <row r="77" spans="2:29" ht="21" customHeight="1" x14ac:dyDescent="0.2">
      <c r="B77" s="105"/>
      <c r="C77" s="426" t="s">
        <v>157</v>
      </c>
      <c r="D77" s="426"/>
      <c r="E77" s="426"/>
      <c r="F77" s="426"/>
      <c r="G77" s="426"/>
      <c r="H77" s="426"/>
      <c r="R77" s="30" t="s">
        <v>158</v>
      </c>
      <c r="AC77" s="116"/>
    </row>
    <row r="78" spans="2:29" ht="30.75" customHeight="1" x14ac:dyDescent="0.2">
      <c r="B78" s="105"/>
      <c r="C78" s="427" t="s">
        <v>145</v>
      </c>
      <c r="D78" s="427"/>
      <c r="E78" s="427"/>
      <c r="F78" s="201" t="s">
        <v>159</v>
      </c>
      <c r="G78" s="201" t="s">
        <v>159</v>
      </c>
      <c r="H78" s="212" t="s">
        <v>160</v>
      </c>
      <c r="J78" s="184"/>
      <c r="K78" s="184"/>
      <c r="AC78" s="116"/>
    </row>
    <row r="79" spans="2:29" ht="14.25" customHeight="1" x14ac:dyDescent="0.2">
      <c r="B79" s="105"/>
      <c r="C79" s="428" t="s">
        <v>133</v>
      </c>
      <c r="D79" s="428"/>
      <c r="E79" s="200" t="s">
        <v>134</v>
      </c>
      <c r="F79" s="429" t="s">
        <v>161</v>
      </c>
      <c r="G79" s="421" t="s">
        <v>162</v>
      </c>
      <c r="H79" s="213"/>
      <c r="J79" s="184"/>
      <c r="K79" s="184"/>
      <c r="AC79" s="116"/>
    </row>
    <row r="80" spans="2:29" x14ac:dyDescent="0.2">
      <c r="B80" s="105"/>
      <c r="C80" s="421" t="s">
        <v>163</v>
      </c>
      <c r="D80" s="421"/>
      <c r="E80" s="202" t="s">
        <v>164</v>
      </c>
      <c r="F80" s="429"/>
      <c r="G80" s="421"/>
      <c r="H80" s="202" t="s">
        <v>165</v>
      </c>
      <c r="J80" s="184"/>
      <c r="K80" s="184"/>
      <c r="AC80" s="116"/>
    </row>
    <row r="81" spans="2:29" ht="15" customHeight="1" x14ac:dyDescent="0.2">
      <c r="B81" s="105"/>
      <c r="C81" s="170">
        <v>1</v>
      </c>
      <c r="D81" s="166" t="s">
        <v>166</v>
      </c>
      <c r="E81" s="204" t="s">
        <v>167</v>
      </c>
      <c r="F81" s="214">
        <f>IF(T70=1,E52,0)</f>
        <v>0</v>
      </c>
      <c r="G81" s="215"/>
      <c r="H81" s="169">
        <f>IF(T70=1,F81,IF(T71=1,G81,0))</f>
        <v>0</v>
      </c>
      <c r="J81" s="184"/>
      <c r="K81" s="184"/>
      <c r="AC81" s="116"/>
    </row>
    <row r="82" spans="2:29" ht="15" customHeight="1" x14ac:dyDescent="0.2">
      <c r="B82" s="105"/>
      <c r="C82" s="170">
        <v>2</v>
      </c>
      <c r="D82" s="166" t="s">
        <v>168</v>
      </c>
      <c r="E82" s="204" t="s">
        <v>169</v>
      </c>
      <c r="F82" s="214">
        <f>IF(T70=1,E62,0)</f>
        <v>0</v>
      </c>
      <c r="G82" s="215"/>
      <c r="H82" s="169">
        <f>IF(T70=1,F82,IF(T71=1,G82,0))</f>
        <v>0</v>
      </c>
      <c r="J82" s="184"/>
      <c r="K82" s="184"/>
      <c r="AC82" s="116"/>
    </row>
    <row r="83" spans="2:29" ht="15" customHeight="1" x14ac:dyDescent="0.2">
      <c r="B83" s="105"/>
      <c r="C83" s="170">
        <v>3</v>
      </c>
      <c r="D83" s="166" t="s">
        <v>170</v>
      </c>
      <c r="E83" s="204" t="s">
        <v>150</v>
      </c>
      <c r="F83" s="430" t="s">
        <v>171</v>
      </c>
      <c r="G83" s="431" t="s">
        <v>171</v>
      </c>
      <c r="H83" s="216">
        <f>(H82*60)/100</f>
        <v>0</v>
      </c>
      <c r="J83" s="184"/>
      <c r="K83" s="184"/>
      <c r="AC83" s="116"/>
    </row>
    <row r="84" spans="2:29" ht="15" customHeight="1" x14ac:dyDescent="0.2">
      <c r="B84" s="105"/>
      <c r="C84" s="170" t="s">
        <v>152</v>
      </c>
      <c r="D84" s="166" t="s">
        <v>172</v>
      </c>
      <c r="E84" s="204" t="s">
        <v>154</v>
      </c>
      <c r="F84" s="430"/>
      <c r="G84" s="431"/>
      <c r="H84" s="169">
        <f>H81+H83</f>
        <v>0</v>
      </c>
      <c r="J84" s="184"/>
      <c r="K84" s="184"/>
      <c r="AC84" s="116"/>
    </row>
    <row r="85" spans="2:29" ht="38.25" customHeight="1" x14ac:dyDescent="0.2">
      <c r="B85" s="105"/>
      <c r="C85" s="126"/>
      <c r="F85" s="432" t="str">
        <f>IF(T69=1,"Inserire tipo intervento",IF(T70=1,IF(G81+G82&gt;0,"Con nuova costruzione non inserire valori manuali",IF(F81+F82=0,"Compilare tabella 1 per alimentare valori automatici","")),IF(T71=1,IF(F81+F82&gt;0,"Con scelta ampliamento valori automatici devono essere azzerati",IF(G81+G82=0,"Compilare parte manuale","")))))</f>
        <v>Inserire tipo intervento</v>
      </c>
      <c r="G85" s="432"/>
      <c r="J85" s="184"/>
      <c r="K85" s="184"/>
      <c r="AC85" s="116"/>
    </row>
    <row r="86" spans="2:29" x14ac:dyDescent="0.2">
      <c r="B86" s="105"/>
      <c r="F86" s="217"/>
      <c r="G86" s="217"/>
      <c r="J86" s="184"/>
      <c r="K86" s="184"/>
      <c r="AC86" s="116"/>
    </row>
    <row r="87" spans="2:29" ht="19.5" x14ac:dyDescent="0.2">
      <c r="B87" s="105"/>
      <c r="J87" s="184"/>
      <c r="K87" s="184"/>
      <c r="L87" s="218" t="s">
        <v>173</v>
      </c>
      <c r="M87" s="219" t="s">
        <v>174</v>
      </c>
      <c r="AC87" s="116"/>
    </row>
    <row r="88" spans="2:29" x14ac:dyDescent="0.2">
      <c r="B88" s="105"/>
      <c r="F88" s="433" t="s">
        <v>175</v>
      </c>
      <c r="G88" s="433"/>
      <c r="H88" s="433"/>
      <c r="I88" s="221"/>
      <c r="J88" s="222" t="str">
        <f>IF(($I$52+$K$64+$K$76)&gt;15,SUM($I$52,$K$64,$K$76),"")</f>
        <v/>
      </c>
      <c r="K88" s="184"/>
      <c r="L88" s="186" t="s">
        <v>176</v>
      </c>
      <c r="M88" s="186" t="s">
        <v>177</v>
      </c>
      <c r="AC88" s="116"/>
    </row>
    <row r="89" spans="2:29" ht="15" customHeight="1" x14ac:dyDescent="0.2">
      <c r="B89" s="105"/>
      <c r="J89" s="223">
        <f>IF(($I$52+$K$64+$K$76)&lt;=15,SUM($I$52,$K$64,$K$76),"")</f>
        <v>0</v>
      </c>
      <c r="K89" s="184"/>
      <c r="L89" s="224" t="str">
        <f>IF($J$88="","",IF($J$88&lt;=20,"IV",IF($J$88&lt;=25,"V",IF($J$88&lt;=30,"VI",IF($J$88&lt;=35,"VII",IF($J$88&lt;=40,"VIII",IF($J$88&lt;=45,"IX",IF($J$88&lt;=50,"X","XI"))))))))</f>
        <v/>
      </c>
      <c r="M89" s="224" t="str">
        <f>IF($J$88="","",IF($J$88&lt;=20,15,IF($J$88&lt;=25,20,IF($J$88&lt;=30,25,IF($J$88&lt;=35,30,IF($J$88&lt;=40,35,IF($J$88&lt;=45,40,IF($J$88&lt;=50,45,50))))))))</f>
        <v/>
      </c>
      <c r="AC89" s="116"/>
    </row>
    <row r="90" spans="2:29" ht="15" customHeight="1" x14ac:dyDescent="0.2">
      <c r="B90" s="105"/>
      <c r="J90" s="184"/>
      <c r="K90" s="184"/>
      <c r="L90" s="225" t="str">
        <f>IF($J$89&lt;=5,"I",IF($J$89&lt;=10,"II",IF($J$89&lt;=15,"III","")))</f>
        <v>I</v>
      </c>
      <c r="M90" s="226">
        <f>IF($J$89&lt;=5,0,IF($J$89&lt;=10,5,IF($J$89&lt;=15,10,"")))</f>
        <v>0</v>
      </c>
      <c r="AC90" s="116"/>
    </row>
    <row r="91" spans="2:29" ht="15" customHeight="1" x14ac:dyDescent="0.25">
      <c r="B91" s="118"/>
      <c r="C91" s="227"/>
      <c r="D91" s="227"/>
      <c r="E91" s="227"/>
      <c r="F91" s="227"/>
      <c r="G91" s="227"/>
      <c r="H91" s="119"/>
      <c r="I91" s="119"/>
      <c r="J91" s="119"/>
      <c r="K91" s="119"/>
      <c r="L91" s="228"/>
      <c r="M91" s="228"/>
      <c r="N91" s="228"/>
      <c r="O91" s="228"/>
      <c r="P91" s="228"/>
      <c r="Q91" s="228"/>
      <c r="R91" s="228"/>
      <c r="S91" s="119"/>
      <c r="T91" s="119"/>
      <c r="U91" s="119"/>
      <c r="V91" s="119"/>
      <c r="W91" s="119"/>
      <c r="X91" s="119"/>
      <c r="Y91" s="119"/>
      <c r="Z91" s="119"/>
      <c r="AA91" s="119"/>
      <c r="AB91" s="119"/>
      <c r="AC91" s="120"/>
    </row>
    <row r="93" spans="2:29" ht="15" x14ac:dyDescent="0.25">
      <c r="C93" s="146"/>
      <c r="D93" s="146"/>
      <c r="E93" s="146"/>
      <c r="F93" s="146"/>
      <c r="G93" s="30"/>
      <c r="I93" s="148"/>
      <c r="J93" s="148"/>
      <c r="K93" s="148"/>
      <c r="L93" s="123"/>
    </row>
    <row r="95" spans="2:29" x14ac:dyDescent="0.2">
      <c r="D95" s="123"/>
    </row>
  </sheetData>
  <sheetProtection password="C75E" sheet="1" objects="1" scenarios="1"/>
  <mergeCells count="42">
    <mergeCell ref="F83:F84"/>
    <mergeCell ref="G83:G84"/>
    <mergeCell ref="F85:G85"/>
    <mergeCell ref="F88:H88"/>
    <mergeCell ref="C77:H77"/>
    <mergeCell ref="C78:E78"/>
    <mergeCell ref="C79:D79"/>
    <mergeCell ref="F79:F80"/>
    <mergeCell ref="G79:G80"/>
    <mergeCell ref="C80:D80"/>
    <mergeCell ref="C66:F66"/>
    <mergeCell ref="J66:K66"/>
    <mergeCell ref="C67:D67"/>
    <mergeCell ref="C68:D68"/>
    <mergeCell ref="I69:I74"/>
    <mergeCell ref="C58:D58"/>
    <mergeCell ref="G58:G61"/>
    <mergeCell ref="C59:D59"/>
    <mergeCell ref="C60:D60"/>
    <mergeCell ref="C61:D61"/>
    <mergeCell ref="J47:K51"/>
    <mergeCell ref="C55:E55"/>
    <mergeCell ref="F55:G55"/>
    <mergeCell ref="C56:D56"/>
    <mergeCell ref="F56:G56"/>
    <mergeCell ref="J56:L57"/>
    <mergeCell ref="C57:D57"/>
    <mergeCell ref="C37:E37"/>
    <mergeCell ref="D40:M40"/>
    <mergeCell ref="C41:M41"/>
    <mergeCell ref="C42:M42"/>
    <mergeCell ref="C44:H44"/>
    <mergeCell ref="C29:E29"/>
    <mergeCell ref="C30:E30"/>
    <mergeCell ref="C32:E32"/>
    <mergeCell ref="C34:E34"/>
    <mergeCell ref="C35:E35"/>
    <mergeCell ref="C2:M2"/>
    <mergeCell ref="G15:I15"/>
    <mergeCell ref="G17:I17"/>
    <mergeCell ref="C26:D26"/>
    <mergeCell ref="C28:E28"/>
  </mergeCells>
  <conditionalFormatting sqref="C78">
    <cfRule type="expression" dxfId="49" priority="18">
      <formula>C78=U69</formula>
    </cfRule>
    <cfRule type="expression" dxfId="48" priority="19">
      <formula>C78&lt;&gt;U69</formula>
    </cfRule>
  </conditionalFormatting>
  <conditionalFormatting sqref="D47">
    <cfRule type="expression" dxfId="47" priority="9">
      <formula>J47&lt;&gt;""</formula>
    </cfRule>
  </conditionalFormatting>
  <conditionalFormatting sqref="D48">
    <cfRule type="expression" dxfId="46" priority="11">
      <formula>J47&lt;&gt;""</formula>
    </cfRule>
  </conditionalFormatting>
  <conditionalFormatting sqref="D49">
    <cfRule type="expression" dxfId="45" priority="13">
      <formula>J47&lt;&gt;""</formula>
    </cfRule>
  </conditionalFormatting>
  <conditionalFormatting sqref="D50">
    <cfRule type="expression" dxfId="44" priority="15">
      <formula>J47&lt;&gt;""</formula>
    </cfRule>
  </conditionalFormatting>
  <conditionalFormatting sqref="D51">
    <cfRule type="expression" dxfId="43" priority="17">
      <formula>J47&lt;&gt;""</formula>
    </cfRule>
  </conditionalFormatting>
  <conditionalFormatting sqref="E47">
    <cfRule type="expression" dxfId="42" priority="8">
      <formula>J47&lt;&gt;""</formula>
    </cfRule>
  </conditionalFormatting>
  <conditionalFormatting sqref="E48">
    <cfRule type="expression" dxfId="41" priority="10">
      <formula>J47&lt;&gt;""</formula>
    </cfRule>
  </conditionalFormatting>
  <conditionalFormatting sqref="E49">
    <cfRule type="expression" dxfId="40" priority="12">
      <formula>J47&lt;&gt;""</formula>
    </cfRule>
  </conditionalFormatting>
  <conditionalFormatting sqref="E50">
    <cfRule type="expression" dxfId="39" priority="14">
      <formula>J47&lt;&gt;""</formula>
    </cfRule>
  </conditionalFormatting>
  <conditionalFormatting sqref="E51">
    <cfRule type="expression" dxfId="38" priority="16">
      <formula>J47&lt;&gt;""</formula>
    </cfRule>
  </conditionalFormatting>
  <conditionalFormatting sqref="E58">
    <cfRule type="expression" dxfId="37" priority="3">
      <formula>OR(F56="Inserire Si/No",AND(F56="No",SUM(E58:E61)&gt;0),AND(F56="Si",SUM(E58:E61)=0))</formula>
    </cfRule>
  </conditionalFormatting>
  <conditionalFormatting sqref="E59">
    <cfRule type="expression" dxfId="36" priority="7">
      <formula>OR(F56="Inserire Si/No",AND(F56="No",SUM(E58:E61)&gt;0),AND(F56="Si",SUM(E58:E61)=0))</formula>
    </cfRule>
  </conditionalFormatting>
  <conditionalFormatting sqref="E60">
    <cfRule type="expression" dxfId="35" priority="4">
      <formula>OR(F56="Inserire Si/No",AND(F56="No",SUM(E58:E61)&gt;0),AND(F56="Si",SUM(E58:E61)=0))</formula>
    </cfRule>
  </conditionalFormatting>
  <conditionalFormatting sqref="E61">
    <cfRule type="expression" dxfId="34" priority="5">
      <formula>OR(F56="Inserire Si/No",AND(F56="No",SUM(E58:E61)&gt;0),AND(F56="Si",SUM(E58:E61)=0))</formula>
    </cfRule>
  </conditionalFormatting>
  <conditionalFormatting sqref="F58">
    <cfRule type="expression" dxfId="33" priority="23">
      <formula>N64=0</formula>
    </cfRule>
  </conditionalFormatting>
  <conditionalFormatting sqref="F59">
    <cfRule type="expression" dxfId="32" priority="24">
      <formula>N64=0</formula>
    </cfRule>
  </conditionalFormatting>
  <conditionalFormatting sqref="F60">
    <cfRule type="expression" dxfId="31" priority="25">
      <formula>N64=0</formula>
    </cfRule>
  </conditionalFormatting>
  <conditionalFormatting sqref="F61">
    <cfRule type="expression" dxfId="30" priority="26">
      <formula>N64=0</formula>
    </cfRule>
  </conditionalFormatting>
  <conditionalFormatting sqref="F79:F80">
    <cfRule type="expression" dxfId="29" priority="37">
      <formula>AND(C78&lt;&gt;U70,T69&lt;&gt;1)</formula>
    </cfRule>
    <cfRule type="expression" dxfId="28" priority="36">
      <formula>C78=U70</formula>
    </cfRule>
  </conditionalFormatting>
  <conditionalFormatting sqref="F81">
    <cfRule type="expression" dxfId="27" priority="42">
      <formula>OR(T69=1,AND(N74=1,T70=1,SUM(G81:G82)=0))</formula>
    </cfRule>
    <cfRule type="expression" dxfId="26" priority="43">
      <formula>C78&lt;&gt;U70</formula>
    </cfRule>
  </conditionalFormatting>
  <conditionalFormatting sqref="F82">
    <cfRule type="expression" dxfId="25" priority="44">
      <formula>OR(T69=1,AND(N74=1,T70=1,SUM(G81:G82)=0))</formula>
    </cfRule>
    <cfRule type="expression" dxfId="24" priority="45">
      <formula>C78&lt;&gt;U70</formula>
    </cfRule>
  </conditionalFormatting>
  <conditionalFormatting sqref="F83:F84">
    <cfRule type="expression" dxfId="23" priority="46">
      <formula>AND(T69&lt;&gt;1,OR(C78&lt;&gt;U70,N74="",SUM(G81:G82)&gt;0))</formula>
    </cfRule>
  </conditionalFormatting>
  <conditionalFormatting sqref="F85">
    <cfRule type="expression" dxfId="22" priority="20">
      <formula>N74=1</formula>
    </cfRule>
  </conditionalFormatting>
  <conditionalFormatting sqref="F86">
    <cfRule type="expression" dxfId="21" priority="49">
      <formula>N77=1</formula>
    </cfRule>
  </conditionalFormatting>
  <conditionalFormatting sqref="F56:G56">
    <cfRule type="expression" dxfId="20" priority="31">
      <formula>F56="Inserire Si/No"</formula>
    </cfRule>
    <cfRule type="expression" dxfId="19" priority="32">
      <formula>F56&lt;&gt;"Inserire Si/No"</formula>
    </cfRule>
  </conditionalFormatting>
  <conditionalFormatting sqref="G58">
    <cfRule type="expression" dxfId="18" priority="6">
      <formula>N64&gt;0</formula>
    </cfRule>
  </conditionalFormatting>
  <conditionalFormatting sqref="G79:G80">
    <cfRule type="expression" dxfId="17" priority="34">
      <formula>C78=U71</formula>
    </cfRule>
    <cfRule type="expression" dxfId="16" priority="35">
      <formula>AND(C78&lt;&gt;U71,T69&lt;&gt;1)</formula>
    </cfRule>
  </conditionalFormatting>
  <conditionalFormatting sqref="G81">
    <cfRule type="expression" dxfId="15" priority="39">
      <formula>AND(C78&lt;&gt;U71,T69&lt;&gt;1)</formula>
    </cfRule>
    <cfRule type="expression" dxfId="14" priority="38">
      <formula>OR(T69=1,AND(T71=1,N74=1))</formula>
    </cfRule>
  </conditionalFormatting>
  <conditionalFormatting sqref="G82">
    <cfRule type="expression" dxfId="13" priority="40">
      <formula>OR(T69=1,AND(T71=1,N74=1))</formula>
    </cfRule>
    <cfRule type="expression" dxfId="12" priority="41">
      <formula>C78&lt;&gt;U71</formula>
    </cfRule>
  </conditionalFormatting>
  <conditionalFormatting sqref="G83:G84">
    <cfRule type="expression" dxfId="11" priority="47">
      <formula>C78=U71</formula>
    </cfRule>
    <cfRule type="expression" dxfId="10" priority="48">
      <formula>AND(T69&lt;&gt;1,OR(C78&lt;&gt;U71,N74=""),OR(C78=C81,SUM(G81:G82)=0))</formula>
    </cfRule>
  </conditionalFormatting>
  <conditionalFormatting sqref="G85">
    <cfRule type="expression" dxfId="9" priority="21">
      <formula>R74=1</formula>
    </cfRule>
  </conditionalFormatting>
  <conditionalFormatting sqref="G86">
    <cfRule type="expression" dxfId="8" priority="50">
      <formula>R77=1</formula>
    </cfRule>
  </conditionalFormatting>
  <conditionalFormatting sqref="I47:I51">
    <cfRule type="expression" dxfId="7" priority="22">
      <formula>N47=""</formula>
    </cfRule>
  </conditionalFormatting>
  <conditionalFormatting sqref="J47">
    <cfRule type="expression" dxfId="6" priority="27">
      <formula>J47&lt;&gt;""</formula>
    </cfRule>
  </conditionalFormatting>
  <conditionalFormatting sqref="K52:L52 L53">
    <cfRule type="expression" dxfId="5" priority="33">
      <formula>"somma(L54:L61)&gt;0"</formula>
    </cfRule>
  </conditionalFormatting>
  <conditionalFormatting sqref="S41:S42">
    <cfRule type="expression" dxfId="4" priority="30">
      <formula>S41&lt;&gt;"Compilare le celle arancione"</formula>
    </cfRule>
    <cfRule type="expression" dxfId="3" priority="29">
      <formula>S41="Compilare le celle arancione"</formula>
    </cfRule>
  </conditionalFormatting>
  <conditionalFormatting sqref="S47:S51">
    <cfRule type="expression" dxfId="2" priority="2">
      <formula>N47=1</formula>
    </cfRule>
  </conditionalFormatting>
  <conditionalFormatting sqref="S52:S53">
    <cfRule type="expression" dxfId="1" priority="28">
      <formula>S52="Inserire almeno una riga"</formula>
    </cfRule>
  </conditionalFormatting>
  <dataValidations count="5">
    <dataValidation type="list" allowBlank="1" showInputMessage="1" showErrorMessage="1" errorTitle="Numero di caratteristiche" error="Numero di caratteristiche non valido" promptTitle="Numero di caratteristiche" prompt="Inserire numero di caratteristiche" sqref="J75" xr:uid="{00000000-0002-0000-0200-000000000000}">
      <formula1>$U$48:$U$54</formula1>
      <formula2>0</formula2>
    </dataValidation>
    <dataValidation type="list" allowBlank="1" showInputMessage="1" showErrorMessage="1" sqref="C78" xr:uid="{00000000-0002-0000-0200-000001000000}">
      <formula1>$U$69:$U$71</formula1>
      <formula2>0</formula2>
    </dataValidation>
    <dataValidation type="whole" allowBlank="1" showInputMessage="1" showErrorMessage="1" sqref="D47:D51" xr:uid="{00000000-0002-0000-0200-000002000000}">
      <formula1>0</formula1>
      <formula2>1000</formula2>
    </dataValidation>
    <dataValidation type="decimal" allowBlank="1" showInputMessage="1" showErrorMessage="1" sqref="E47:E51" xr:uid="{00000000-0002-0000-0200-000003000000}">
      <formula1>0</formula1>
      <formula2>10000</formula2>
    </dataValidation>
    <dataValidation type="list" allowBlank="1" showInputMessage="1" showErrorMessage="1" sqref="F56" xr:uid="{00000000-0002-0000-0200-000004000000}">
      <formula1>$U$59:$U$61</formula1>
      <formula2>0</formula2>
    </dataValidation>
  </dataValidations>
  <pageMargins left="0.39374999999999999" right="0.39374999999999999" top="0.39374999999999999" bottom="0.39374999999999999" header="0.511811023622047" footer="0.511811023622047"/>
  <pageSetup paperSize="9" scale="74" orientation="portrait" horizontalDpi="300" verticalDpi="30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65"/>
  <sheetViews>
    <sheetView showGridLines="0" topLeftCell="A7" zoomScaleNormal="100" workbookViewId="0">
      <selection activeCell="H21" sqref="H21"/>
    </sheetView>
  </sheetViews>
  <sheetFormatPr defaultColWidth="8.7109375" defaultRowHeight="12.75" x14ac:dyDescent="0.2"/>
  <cols>
    <col min="1" max="1" width="2.7109375" customWidth="1"/>
    <col min="2" max="2" width="11.140625" customWidth="1"/>
    <col min="3" max="3" width="9.7109375" customWidth="1"/>
    <col min="4" max="4" width="10" customWidth="1"/>
    <col min="5" max="5" width="9.140625" customWidth="1"/>
    <col min="6" max="6" width="9.7109375" customWidth="1"/>
    <col min="7" max="7" width="9.28515625" customWidth="1"/>
    <col min="8" max="8" width="9.7109375" style="184" customWidth="1"/>
    <col min="9" max="10" width="9.140625" customWidth="1"/>
    <col min="11" max="11" width="2.7109375" customWidth="1"/>
    <col min="12" max="12" width="25.7109375" customWidth="1"/>
    <col min="13" max="26" width="9.140625" hidden="1" customWidth="1"/>
    <col min="27" max="27" width="3" customWidth="1"/>
    <col min="29" max="29" width="86.28515625" customWidth="1"/>
    <col min="30" max="30" width="10" customWidth="1"/>
    <col min="36" max="36" width="12.140625" customWidth="1"/>
  </cols>
  <sheetData>
    <row r="2" spans="2:37" ht="15" x14ac:dyDescent="0.2">
      <c r="AC2" s="229" t="s">
        <v>178</v>
      </c>
      <c r="AD2" s="109"/>
      <c r="AE2" s="109"/>
      <c r="AF2" s="109"/>
      <c r="AG2" s="109"/>
      <c r="AH2" s="109"/>
      <c r="AI2" s="109"/>
      <c r="AJ2" s="109"/>
      <c r="AK2" s="109"/>
    </row>
    <row r="3" spans="2:37" x14ac:dyDescent="0.2">
      <c r="AC3" s="109"/>
      <c r="AD3" s="109"/>
      <c r="AE3" s="109"/>
      <c r="AF3" s="109"/>
      <c r="AG3" s="109"/>
      <c r="AH3" s="109"/>
      <c r="AI3" s="109"/>
      <c r="AJ3" s="109"/>
      <c r="AK3" s="109"/>
    </row>
    <row r="4" spans="2:37" ht="15" x14ac:dyDescent="0.2">
      <c r="AC4" s="230"/>
      <c r="AD4" s="230"/>
      <c r="AE4" s="230"/>
      <c r="AF4" s="230"/>
      <c r="AG4" s="230"/>
      <c r="AH4" s="230"/>
      <c r="AI4" s="230"/>
      <c r="AJ4" s="230"/>
      <c r="AK4" s="230"/>
    </row>
    <row r="5" spans="2:37" ht="15" customHeight="1" x14ac:dyDescent="0.2">
      <c r="AC5" s="434" t="s">
        <v>179</v>
      </c>
      <c r="AD5" s="230"/>
      <c r="AE5" s="230"/>
      <c r="AF5" s="230"/>
      <c r="AG5" s="230"/>
      <c r="AH5" s="230"/>
      <c r="AI5" s="230"/>
      <c r="AJ5" s="230"/>
      <c r="AK5" s="230"/>
    </row>
    <row r="6" spans="2:37" ht="20.25" customHeight="1" x14ac:dyDescent="0.25">
      <c r="D6" s="435" t="s">
        <v>180</v>
      </c>
      <c r="E6" s="435"/>
      <c r="F6" s="435"/>
      <c r="G6" s="435"/>
      <c r="AC6" s="434"/>
    </row>
    <row r="7" spans="2:37" ht="24.75" customHeight="1" x14ac:dyDescent="0.2">
      <c r="D7" s="436" t="s">
        <v>181</v>
      </c>
      <c r="E7" s="436"/>
      <c r="F7" s="436"/>
      <c r="G7" s="436"/>
      <c r="AC7" s="434"/>
    </row>
    <row r="8" spans="2:37" ht="12.75" customHeight="1" x14ac:dyDescent="0.2">
      <c r="B8" s="437" t="s">
        <v>182</v>
      </c>
      <c r="C8" s="437"/>
      <c r="D8" s="437"/>
      <c r="E8" s="437"/>
      <c r="F8" s="437"/>
      <c r="G8" s="437"/>
      <c r="H8" s="437"/>
      <c r="I8" s="437"/>
      <c r="J8" s="437"/>
      <c r="K8" s="231"/>
      <c r="AC8" s="434"/>
    </row>
    <row r="9" spans="2:37" ht="12.75" customHeight="1" x14ac:dyDescent="0.2">
      <c r="B9" s="437"/>
      <c r="C9" s="437"/>
      <c r="D9" s="437"/>
      <c r="E9" s="437"/>
      <c r="F9" s="437"/>
      <c r="G9" s="437"/>
      <c r="H9" s="437"/>
      <c r="I9" s="437"/>
      <c r="J9" s="437"/>
      <c r="K9" s="231"/>
      <c r="AC9" s="434"/>
    </row>
    <row r="10" spans="2:37" ht="19.5" customHeight="1" x14ac:dyDescent="0.2">
      <c r="B10" s="438" t="s">
        <v>183</v>
      </c>
      <c r="C10" s="438"/>
      <c r="D10" s="438"/>
      <c r="E10" s="438"/>
      <c r="F10" s="438"/>
      <c r="G10" s="438"/>
      <c r="H10" s="438"/>
      <c r="I10" s="438"/>
      <c r="J10" s="438"/>
      <c r="AC10" s="434"/>
    </row>
    <row r="11" spans="2:37" ht="12" customHeight="1" x14ac:dyDescent="0.2">
      <c r="B11" s="439"/>
      <c r="C11" s="439"/>
      <c r="D11" s="439"/>
      <c r="E11" s="439"/>
      <c r="F11" s="439"/>
      <c r="G11" s="439"/>
      <c r="H11" s="439"/>
      <c r="I11" s="439"/>
      <c r="J11" s="439"/>
      <c r="K11" s="231"/>
      <c r="L11" s="231"/>
    </row>
    <row r="12" spans="2:37" ht="18" x14ac:dyDescent="0.35">
      <c r="B12" s="232" t="s">
        <v>184</v>
      </c>
      <c r="C12" s="440" t="str">
        <f>'Compilare per PRIMO'!P59</f>
        <v>/</v>
      </c>
      <c r="D12" s="440"/>
      <c r="E12" s="441" t="s">
        <v>185</v>
      </c>
      <c r="F12" s="441"/>
      <c r="G12" s="442">
        <f>'Compilare per PRIMO'!E63</f>
        <v>0</v>
      </c>
      <c r="H12" s="442"/>
      <c r="I12" s="442"/>
      <c r="J12" s="442"/>
      <c r="K12" s="233"/>
      <c r="L12" s="233"/>
      <c r="O12" s="234"/>
    </row>
    <row r="13" spans="2:37" ht="9.75" customHeight="1" x14ac:dyDescent="0.2">
      <c r="B13" s="235"/>
      <c r="C13" s="236"/>
      <c r="D13" s="236"/>
      <c r="E13" s="236"/>
      <c r="F13" s="236"/>
      <c r="G13" s="236"/>
      <c r="H13" s="237"/>
      <c r="I13" s="236"/>
      <c r="J13" s="238"/>
      <c r="K13" s="239"/>
      <c r="L13" s="239"/>
      <c r="AC13" s="443" t="s">
        <v>186</v>
      </c>
    </row>
    <row r="14" spans="2:37" ht="18" customHeight="1" x14ac:dyDescent="0.2">
      <c r="B14" s="240" t="str">
        <f>CONCATENATE("Oggetto: ",'Da Allegare'!E65)</f>
        <v xml:space="preserve">Oggetto: </v>
      </c>
      <c r="C14" s="444">
        <f>'Compilare per PRIMO'!E65</f>
        <v>0</v>
      </c>
      <c r="D14" s="444"/>
      <c r="E14" s="444"/>
      <c r="F14" s="444"/>
      <c r="G14" s="444"/>
      <c r="H14" s="444"/>
      <c r="I14" s="444"/>
      <c r="J14" s="444"/>
      <c r="K14" s="241"/>
      <c r="L14" s="241"/>
      <c r="AC14" s="443"/>
    </row>
    <row r="15" spans="2:37" ht="6.75" customHeight="1" x14ac:dyDescent="0.2">
      <c r="B15" s="240"/>
      <c r="C15" s="444"/>
      <c r="D15" s="444"/>
      <c r="E15" s="444"/>
      <c r="F15" s="444"/>
      <c r="G15" s="444"/>
      <c r="H15" s="444"/>
      <c r="I15" s="444"/>
      <c r="J15" s="444"/>
      <c r="K15" s="241"/>
      <c r="L15" s="241"/>
      <c r="AC15" s="443"/>
      <c r="AD15" s="242"/>
      <c r="AE15" s="242"/>
      <c r="AF15" s="242"/>
      <c r="AG15" s="242"/>
      <c r="AH15" s="242"/>
      <c r="AI15" s="242"/>
      <c r="AJ15" s="242"/>
      <c r="AK15" s="242"/>
    </row>
    <row r="16" spans="2:37" ht="6.75" customHeight="1" x14ac:dyDescent="0.2">
      <c r="B16" s="240"/>
      <c r="C16" s="444"/>
      <c r="D16" s="444"/>
      <c r="E16" s="444"/>
      <c r="F16" s="444"/>
      <c r="G16" s="444"/>
      <c r="H16" s="444"/>
      <c r="I16" s="444"/>
      <c r="J16" s="444"/>
      <c r="K16" s="241"/>
      <c r="L16" s="241"/>
      <c r="O16" s="109"/>
      <c r="AC16" s="443"/>
      <c r="AD16" s="242"/>
      <c r="AE16" s="242"/>
      <c r="AF16" s="242"/>
      <c r="AG16" s="242"/>
      <c r="AH16" s="242"/>
      <c r="AI16" s="242"/>
      <c r="AJ16" s="242"/>
      <c r="AK16" s="242"/>
    </row>
    <row r="17" spans="2:37" ht="6.75" customHeight="1" x14ac:dyDescent="0.2">
      <c r="B17" s="243"/>
      <c r="C17" s="444"/>
      <c r="D17" s="444"/>
      <c r="E17" s="444"/>
      <c r="F17" s="444"/>
      <c r="G17" s="444"/>
      <c r="H17" s="444"/>
      <c r="I17" s="444"/>
      <c r="J17" s="444"/>
      <c r="K17" s="241"/>
      <c r="L17" s="241"/>
      <c r="AC17" s="443"/>
      <c r="AD17" s="242"/>
      <c r="AE17" s="242"/>
      <c r="AF17" s="242"/>
      <c r="AG17" s="242"/>
      <c r="AH17" s="242"/>
      <c r="AI17" s="242"/>
      <c r="AJ17" s="242"/>
      <c r="AK17" s="242"/>
    </row>
    <row r="18" spans="2:37" ht="18" customHeight="1" x14ac:dyDescent="0.2">
      <c r="B18" s="445" t="str">
        <f>CONCATENATE('Compilare per PRIMO'!B71,"  ",'Compilare per PRIMO'!E71,"    ",'Compilare per PRIMO'!J71,"  ",'Compilare per PRIMO'!L71," ",'Compilare per PRIMO'!M71)</f>
        <v xml:space="preserve">Zona PRGC :      IF  Inserire MC / MQ </v>
      </c>
      <c r="C18" s="445"/>
      <c r="D18" s="445"/>
      <c r="E18" s="445"/>
      <c r="F18" s="445"/>
      <c r="G18" s="445"/>
      <c r="H18" s="445"/>
      <c r="I18" s="445"/>
      <c r="J18" s="445"/>
      <c r="K18" s="241"/>
      <c r="L18" s="241"/>
      <c r="AC18" s="443"/>
      <c r="AD18" s="242"/>
      <c r="AE18" s="242"/>
      <c r="AF18" s="242"/>
      <c r="AG18" s="242"/>
      <c r="AH18" s="242"/>
      <c r="AI18" s="242"/>
      <c r="AJ18" s="242"/>
      <c r="AK18" s="242"/>
    </row>
    <row r="19" spans="2:37" ht="9.75" customHeight="1" x14ac:dyDescent="0.3">
      <c r="C19" s="244"/>
      <c r="D19" s="244"/>
      <c r="E19" s="244"/>
      <c r="F19" s="244"/>
      <c r="G19" s="245"/>
      <c r="H19" s="246"/>
      <c r="I19" s="247"/>
      <c r="J19" s="247"/>
      <c r="K19" s="247"/>
      <c r="L19" s="247"/>
      <c r="AC19" s="443"/>
    </row>
    <row r="20" spans="2:37" ht="15" customHeight="1" x14ac:dyDescent="0.2">
      <c r="B20" s="244" t="s">
        <v>187</v>
      </c>
      <c r="C20" s="244"/>
      <c r="D20" s="244"/>
      <c r="E20" s="244"/>
      <c r="F20" s="244"/>
      <c r="G20" s="245"/>
      <c r="H20" s="446">
        <f>'Compilare per PRIMO'!N50</f>
        <v>0</v>
      </c>
      <c r="I20" s="446"/>
      <c r="J20" s="446"/>
      <c r="K20" s="248"/>
      <c r="L20" s="248"/>
      <c r="AC20" s="443"/>
    </row>
    <row r="21" spans="2:37" ht="15" customHeight="1" x14ac:dyDescent="0.2">
      <c r="B21" s="244" t="s">
        <v>188</v>
      </c>
      <c r="C21" s="244"/>
      <c r="D21" s="244"/>
      <c r="E21" s="244"/>
      <c r="F21" s="244"/>
      <c r="G21" s="245"/>
      <c r="H21" s="446">
        <f>'Compilare per PRIMO'!N51</f>
        <v>0</v>
      </c>
      <c r="I21" s="446"/>
      <c r="J21" s="446"/>
      <c r="K21" s="248"/>
      <c r="L21" s="248"/>
      <c r="AC21" s="443"/>
    </row>
    <row r="22" spans="2:37" ht="15" customHeight="1" x14ac:dyDescent="0.2">
      <c r="B22" s="447" t="s">
        <v>189</v>
      </c>
      <c r="C22" s="447"/>
      <c r="D22" s="447"/>
      <c r="E22" s="447"/>
      <c r="F22" s="447"/>
      <c r="G22" s="447"/>
      <c r="H22" s="446">
        <f>'Compilare per PRIMO'!N52</f>
        <v>0</v>
      </c>
      <c r="I22" s="446"/>
      <c r="J22" s="446"/>
      <c r="K22" s="249"/>
      <c r="L22" s="249"/>
      <c r="M22" s="30"/>
      <c r="AC22" s="443"/>
    </row>
    <row r="23" spans="2:37" ht="15" customHeight="1" x14ac:dyDescent="0.2"/>
    <row r="24" spans="2:37" ht="18" customHeight="1" x14ac:dyDescent="0.2">
      <c r="B24" s="448" t="s">
        <v>190</v>
      </c>
      <c r="C24" s="448"/>
      <c r="D24" s="448"/>
      <c r="E24" s="448"/>
      <c r="F24" s="448"/>
      <c r="G24" s="448"/>
      <c r="H24" s="448"/>
      <c r="I24" s="448"/>
      <c r="J24" s="448"/>
    </row>
    <row r="25" spans="2:37" ht="15" customHeight="1" x14ac:dyDescent="0.2">
      <c r="B25" s="449" t="s">
        <v>191</v>
      </c>
      <c r="C25" s="449"/>
      <c r="D25" s="449"/>
      <c r="E25" s="449"/>
      <c r="F25" s="449"/>
      <c r="G25" s="449"/>
      <c r="H25" s="449"/>
      <c r="I25" s="449"/>
      <c r="J25" s="449"/>
      <c r="AC25" s="450" t="s">
        <v>192</v>
      </c>
    </row>
    <row r="26" spans="2:37" ht="9.75" customHeight="1" x14ac:dyDescent="0.2">
      <c r="AC26" s="450"/>
    </row>
    <row r="27" spans="2:37" ht="12.75" customHeight="1" x14ac:dyDescent="0.2">
      <c r="B27" s="451" t="s">
        <v>193</v>
      </c>
      <c r="C27" s="451"/>
      <c r="D27" s="451"/>
      <c r="E27" s="451"/>
      <c r="F27" s="451"/>
      <c r="G27" s="451"/>
      <c r="H27" s="250">
        <f>'MODELLO 801-77'!H81</f>
        <v>0</v>
      </c>
      <c r="M27" t="s">
        <v>194</v>
      </c>
      <c r="AC27" s="450"/>
    </row>
    <row r="28" spans="2:37" ht="4.5" customHeight="1" x14ac:dyDescent="0.2">
      <c r="AC28" s="450"/>
    </row>
    <row r="29" spans="2:37" ht="12.75" customHeight="1" x14ac:dyDescent="0.2">
      <c r="B29" s="451" t="s">
        <v>195</v>
      </c>
      <c r="C29" s="451"/>
      <c r="D29" s="451"/>
      <c r="E29" s="251" t="s">
        <v>196</v>
      </c>
      <c r="F29" s="252">
        <f>'MODELLO 801-77'!H82</f>
        <v>0</v>
      </c>
      <c r="G29" s="253" t="s">
        <v>197</v>
      </c>
      <c r="H29" s="254">
        <f>PRODUCT(F29,60%)</f>
        <v>0</v>
      </c>
      <c r="J29" s="109"/>
      <c r="K29" s="109"/>
      <c r="L29" s="109"/>
      <c r="M29" t="s">
        <v>198</v>
      </c>
      <c r="AC29" s="450"/>
    </row>
    <row r="30" spans="2:37" ht="4.5" customHeight="1" x14ac:dyDescent="0.2">
      <c r="AC30" s="450"/>
    </row>
    <row r="31" spans="2:37" x14ac:dyDescent="0.2">
      <c r="B31" s="242" t="s">
        <v>199</v>
      </c>
      <c r="C31" s="242"/>
      <c r="D31" s="242"/>
      <c r="E31" s="242"/>
      <c r="F31" s="242"/>
      <c r="G31" s="242"/>
      <c r="H31" s="255">
        <f>SUM(H27,H29)</f>
        <v>0</v>
      </c>
      <c r="AC31" s="450"/>
    </row>
    <row r="32" spans="2:37" ht="9.75" customHeight="1" x14ac:dyDescent="0.2">
      <c r="B32" s="242"/>
      <c r="C32" s="242"/>
      <c r="D32" s="242"/>
      <c r="E32" s="242"/>
      <c r="F32" s="242"/>
      <c r="G32" s="242"/>
      <c r="H32" s="256"/>
      <c r="AC32" s="450"/>
    </row>
    <row r="33" spans="2:29" ht="12.75" customHeight="1" x14ac:dyDescent="0.2">
      <c r="B33" s="452" t="s">
        <v>200</v>
      </c>
      <c r="C33" s="452"/>
      <c r="D33" s="452"/>
      <c r="E33" s="452"/>
      <c r="F33" s="242"/>
      <c r="G33" s="242"/>
      <c r="H33" s="256"/>
      <c r="AC33" s="450"/>
    </row>
    <row r="34" spans="2:29" x14ac:dyDescent="0.2">
      <c r="B34" s="257" t="s">
        <v>201</v>
      </c>
      <c r="C34" s="258">
        <f>Istruzioni!D18</f>
        <v>492.74</v>
      </c>
      <c r="D34" s="453"/>
      <c r="E34" s="453"/>
      <c r="F34" s="454" t="s">
        <v>202</v>
      </c>
      <c r="G34" s="454"/>
      <c r="H34" s="260" t="str">
        <f>'MODELLO 801-77'!L89</f>
        <v/>
      </c>
      <c r="I34" s="30"/>
      <c r="N34" t="s">
        <v>203</v>
      </c>
      <c r="P34" s="170" t="s">
        <v>204</v>
      </c>
      <c r="Q34" s="170">
        <v>1</v>
      </c>
      <c r="R34" s="101" t="str">
        <f t="shared" ref="R34:R44" si="0">IF($H$34=P34,Q34,"")</f>
        <v/>
      </c>
      <c r="S34" s="104">
        <f t="shared" ref="S34:S44" si="1">IF($H$35=P34,Q34,"")</f>
        <v>1</v>
      </c>
      <c r="T34" s="261">
        <f>MAX(R34:S44)</f>
        <v>1</v>
      </c>
      <c r="AB34" s="109"/>
      <c r="AC34" s="450"/>
    </row>
    <row r="35" spans="2:29" ht="15" customHeight="1" x14ac:dyDescent="0.2">
      <c r="B35" s="257"/>
      <c r="C35" s="258"/>
      <c r="D35" s="259"/>
      <c r="E35" s="262"/>
      <c r="F35" s="454"/>
      <c r="G35" s="454"/>
      <c r="H35" s="263" t="str">
        <f>'MODELLO 801-77'!L90</f>
        <v>I</v>
      </c>
      <c r="I35" s="30"/>
      <c r="P35" s="170" t="s">
        <v>205</v>
      </c>
      <c r="Q35" s="170">
        <v>2</v>
      </c>
      <c r="R35" s="105" t="str">
        <f t="shared" si="0"/>
        <v/>
      </c>
      <c r="S35" s="116" t="str">
        <f t="shared" si="1"/>
        <v/>
      </c>
      <c r="AB35" s="109"/>
      <c r="AC35" s="450"/>
    </row>
    <row r="36" spans="2:29" ht="9.75" customHeight="1" x14ac:dyDescent="0.2">
      <c r="P36" s="170" t="s">
        <v>206</v>
      </c>
      <c r="Q36" s="170">
        <v>3</v>
      </c>
      <c r="R36" s="105" t="str">
        <f t="shared" si="0"/>
        <v/>
      </c>
      <c r="S36" s="116" t="str">
        <f t="shared" si="1"/>
        <v/>
      </c>
      <c r="AB36" s="109"/>
      <c r="AC36" s="450"/>
    </row>
    <row r="37" spans="2:29" ht="12.75" customHeight="1" x14ac:dyDescent="0.2">
      <c r="B37" s="455" t="s">
        <v>207</v>
      </c>
      <c r="C37" s="455"/>
      <c r="D37" s="455"/>
      <c r="E37" s="455"/>
      <c r="F37" s="456"/>
      <c r="G37" s="456"/>
      <c r="H37" s="264">
        <f>IF(T34&lt;&gt;"",VLOOKUP('Da Allegare'!T34,Istruzioni!A18:C28,3),"")</f>
        <v>492.74</v>
      </c>
      <c r="P37" s="170" t="s">
        <v>208</v>
      </c>
      <c r="Q37" s="170">
        <v>4</v>
      </c>
      <c r="R37" s="105" t="str">
        <f t="shared" si="0"/>
        <v/>
      </c>
      <c r="S37" s="116" t="str">
        <f t="shared" si="1"/>
        <v/>
      </c>
      <c r="AB37" s="109"/>
      <c r="AC37" s="450"/>
    </row>
    <row r="38" spans="2:29" ht="6.75" customHeight="1" x14ac:dyDescent="0.2">
      <c r="P38" s="170" t="s">
        <v>209</v>
      </c>
      <c r="Q38" s="170">
        <v>5</v>
      </c>
      <c r="R38" s="105" t="str">
        <f t="shared" si="0"/>
        <v/>
      </c>
      <c r="S38" s="116" t="str">
        <f t="shared" si="1"/>
        <v/>
      </c>
      <c r="AB38" s="109"/>
      <c r="AC38" s="450"/>
    </row>
    <row r="39" spans="2:29" ht="12.75" customHeight="1" x14ac:dyDescent="0.2">
      <c r="B39" s="452" t="s">
        <v>210</v>
      </c>
      <c r="C39" s="452"/>
      <c r="D39" s="452"/>
      <c r="P39" s="170" t="s">
        <v>211</v>
      </c>
      <c r="Q39" s="170">
        <v>6</v>
      </c>
      <c r="R39" s="105" t="str">
        <f t="shared" si="0"/>
        <v/>
      </c>
      <c r="S39" s="116" t="str">
        <f t="shared" si="1"/>
        <v/>
      </c>
      <c r="AB39" s="109"/>
      <c r="AC39" s="450"/>
    </row>
    <row r="40" spans="2:29" x14ac:dyDescent="0.2">
      <c r="B40" s="457" t="s">
        <v>212</v>
      </c>
      <c r="C40" s="457"/>
      <c r="D40" s="265">
        <f>H31</f>
        <v>0</v>
      </c>
      <c r="E40" s="56" t="s">
        <v>213</v>
      </c>
      <c r="F40" s="266">
        <f>+H37</f>
        <v>492.74</v>
      </c>
      <c r="G40" s="267" t="s">
        <v>214</v>
      </c>
      <c r="H40" s="458">
        <f>PRODUCT(D40,F40)</f>
        <v>0</v>
      </c>
      <c r="I40" s="458"/>
      <c r="N40" t="s">
        <v>215</v>
      </c>
      <c r="P40" s="170" t="s">
        <v>216</v>
      </c>
      <c r="Q40" s="170">
        <v>7</v>
      </c>
      <c r="R40" s="105" t="str">
        <f t="shared" si="0"/>
        <v/>
      </c>
      <c r="S40" s="116" t="str">
        <f t="shared" si="1"/>
        <v/>
      </c>
      <c r="AB40" s="109"/>
    </row>
    <row r="41" spans="2:29" x14ac:dyDescent="0.2">
      <c r="P41" s="170" t="s">
        <v>217</v>
      </c>
      <c r="Q41" s="170">
        <v>8</v>
      </c>
      <c r="R41" s="105" t="str">
        <f t="shared" si="0"/>
        <v/>
      </c>
      <c r="S41" s="116" t="str">
        <f t="shared" si="1"/>
        <v/>
      </c>
      <c r="AB41" s="109"/>
    </row>
    <row r="42" spans="2:29" ht="13.35" customHeight="1" x14ac:dyDescent="0.2">
      <c r="B42" s="459" t="s">
        <v>218</v>
      </c>
      <c r="C42" s="459"/>
      <c r="D42" s="459"/>
      <c r="E42" s="459"/>
      <c r="F42" s="459"/>
      <c r="G42" s="459"/>
      <c r="H42" s="459"/>
      <c r="I42" s="459"/>
      <c r="J42" s="459"/>
      <c r="K42" s="268"/>
      <c r="L42" s="268"/>
      <c r="P42" s="170" t="s">
        <v>219</v>
      </c>
      <c r="Q42" s="170">
        <v>9</v>
      </c>
      <c r="R42" s="105" t="str">
        <f t="shared" si="0"/>
        <v/>
      </c>
      <c r="S42" s="116" t="str">
        <f t="shared" si="1"/>
        <v/>
      </c>
      <c r="AB42" s="109"/>
    </row>
    <row r="43" spans="2:29" x14ac:dyDescent="0.2">
      <c r="P43" s="220" t="s">
        <v>220</v>
      </c>
      <c r="Q43" s="170">
        <v>10</v>
      </c>
      <c r="R43" s="105" t="str">
        <f t="shared" si="0"/>
        <v/>
      </c>
      <c r="S43" s="116" t="str">
        <f t="shared" si="1"/>
        <v/>
      </c>
      <c r="AB43" s="109"/>
    </row>
    <row r="44" spans="2:29" x14ac:dyDescent="0.2">
      <c r="B44" s="460" t="s">
        <v>221</v>
      </c>
      <c r="C44" s="460"/>
      <c r="D44" s="460"/>
      <c r="E44" s="460"/>
      <c r="F44" s="460"/>
      <c r="G44" s="460"/>
      <c r="P44" s="170" t="s">
        <v>222</v>
      </c>
      <c r="Q44" s="170">
        <v>11</v>
      </c>
      <c r="R44" s="118" t="str">
        <f t="shared" si="0"/>
        <v/>
      </c>
      <c r="S44" s="120" t="str">
        <f t="shared" si="1"/>
        <v/>
      </c>
    </row>
    <row r="45" spans="2:29" ht="16.5" x14ac:dyDescent="0.2">
      <c r="B45" t="s">
        <v>223</v>
      </c>
      <c r="C45" s="269">
        <v>0</v>
      </c>
      <c r="D45" s="234" t="s">
        <v>224</v>
      </c>
      <c r="E45" s="461">
        <f>+H40</f>
        <v>0</v>
      </c>
      <c r="F45" s="461"/>
      <c r="G45" s="267" t="s">
        <v>225</v>
      </c>
      <c r="H45" s="458">
        <f>PRODUCT(E45,C45)</f>
        <v>0</v>
      </c>
      <c r="I45" s="458"/>
      <c r="L45" s="270" t="str">
        <f>IF(C45=0,"Inserire Valore aliquota","")</f>
        <v>Inserire Valore aliquota</v>
      </c>
      <c r="AC45" s="271"/>
    </row>
    <row r="46" spans="2:29" ht="16.5" x14ac:dyDescent="0.2">
      <c r="AC46" s="271"/>
    </row>
    <row r="47" spans="2:29" x14ac:dyDescent="0.2">
      <c r="B47" s="460" t="s">
        <v>226</v>
      </c>
      <c r="C47" s="460"/>
      <c r="D47" s="460"/>
      <c r="E47" s="460"/>
      <c r="F47" s="460"/>
      <c r="G47" s="460"/>
      <c r="H47" s="460"/>
      <c r="I47" s="242"/>
      <c r="J47" s="242"/>
      <c r="K47" s="242"/>
      <c r="L47" s="242"/>
      <c r="N47" s="242"/>
      <c r="O47" s="242"/>
    </row>
    <row r="48" spans="2:29" x14ac:dyDescent="0.2">
      <c r="B48" s="272" t="s">
        <v>227</v>
      </c>
      <c r="C48" s="462">
        <v>0</v>
      </c>
      <c r="D48" s="462"/>
      <c r="E48" s="273">
        <v>0.33333333333333298</v>
      </c>
      <c r="F48" s="274">
        <v>0.05</v>
      </c>
      <c r="G48" s="275" t="s">
        <v>225</v>
      </c>
      <c r="H48" s="463">
        <f>PRODUCT(C48,E48,F48)</f>
        <v>0</v>
      </c>
      <c r="I48" s="463"/>
      <c r="L48" s="270" t="str">
        <f>IF(C48=0,"Inserire Valore CME","")</f>
        <v>Inserire Valore CME</v>
      </c>
      <c r="N48" t="s">
        <v>228</v>
      </c>
    </row>
    <row r="49" spans="1:38" ht="12.75" customHeight="1" x14ac:dyDescent="0.2"/>
    <row r="50" spans="1:38" ht="12.75" customHeight="1" x14ac:dyDescent="0.2">
      <c r="B50" s="460" t="s">
        <v>229</v>
      </c>
      <c r="C50" s="460"/>
      <c r="D50" s="460"/>
      <c r="E50" s="460"/>
      <c r="F50" s="460"/>
      <c r="G50" s="460"/>
      <c r="H50" s="460"/>
    </row>
    <row r="51" spans="1:38" ht="12.75" customHeight="1" x14ac:dyDescent="0.2">
      <c r="B51" s="272" t="s">
        <v>227</v>
      </c>
      <c r="C51" s="462">
        <v>0</v>
      </c>
      <c r="D51" s="462"/>
      <c r="E51" s="273"/>
      <c r="F51" s="269"/>
      <c r="G51" s="275" t="s">
        <v>225</v>
      </c>
      <c r="H51" s="463">
        <f>PRODUCT(C51,E51,F51)</f>
        <v>0</v>
      </c>
      <c r="I51" s="463"/>
      <c r="L51" s="270" t="str">
        <f>IF(C51=0,"Inserire Valore CME","")</f>
        <v>Inserire Valore CME</v>
      </c>
      <c r="N51" t="s">
        <v>228</v>
      </c>
    </row>
    <row r="52" spans="1:38" ht="12.75" customHeight="1" x14ac:dyDescent="0.2"/>
    <row r="53" spans="1:38" ht="12.75" customHeight="1" x14ac:dyDescent="0.2">
      <c r="B53" s="460" t="s">
        <v>230</v>
      </c>
      <c r="C53" s="460"/>
      <c r="D53" s="460"/>
      <c r="E53" s="460"/>
      <c r="F53" s="460"/>
      <c r="G53" s="460"/>
      <c r="H53" s="460"/>
    </row>
    <row r="54" spans="1:38" ht="12.75" customHeight="1" x14ac:dyDescent="0.2">
      <c r="B54" s="464" t="s">
        <v>231</v>
      </c>
      <c r="C54" s="242"/>
      <c r="D54" s="242"/>
      <c r="E54" s="242"/>
      <c r="F54" s="242"/>
      <c r="G54" s="242"/>
      <c r="H54" s="242"/>
      <c r="L54" s="465" t="str">
        <f>IF(C55=0,"Inserire Valore sviluppo lineare della veranda","")</f>
        <v>Inserire Valore sviluppo lineare della veranda</v>
      </c>
    </row>
    <row r="55" spans="1:38" ht="12.75" customHeight="1" x14ac:dyDescent="0.2">
      <c r="B55" s="464"/>
      <c r="C55" s="276">
        <v>0</v>
      </c>
      <c r="D55" s="277" t="s">
        <v>232</v>
      </c>
      <c r="E55" s="278">
        <v>516.46</v>
      </c>
      <c r="F55" s="274">
        <v>0.05</v>
      </c>
      <c r="G55" s="275" t="s">
        <v>225</v>
      </c>
      <c r="H55" s="463">
        <f>C55*E55*F55</f>
        <v>0</v>
      </c>
      <c r="I55" s="463"/>
      <c r="L55" s="465"/>
      <c r="M55" s="279"/>
      <c r="N55" s="279"/>
      <c r="O55" s="279"/>
      <c r="P55" s="279"/>
      <c r="Q55" s="279"/>
      <c r="R55" s="279"/>
      <c r="S55" s="279"/>
      <c r="T55" s="279"/>
      <c r="U55" s="279"/>
      <c r="V55" s="279"/>
      <c r="W55" s="279"/>
      <c r="X55" s="279"/>
      <c r="Y55" s="279"/>
      <c r="Z55" s="279"/>
      <c r="AA55" s="279"/>
      <c r="AB55" s="279"/>
    </row>
    <row r="56" spans="1:38" ht="9.75" customHeight="1" x14ac:dyDescent="0.2">
      <c r="L56" s="465"/>
      <c r="M56" s="279"/>
      <c r="N56" s="279"/>
      <c r="O56" s="279"/>
      <c r="P56" s="279"/>
      <c r="Q56" s="279"/>
      <c r="R56" s="279"/>
      <c r="S56" s="279"/>
      <c r="T56" s="279"/>
      <c r="U56" s="279"/>
      <c r="V56" s="279"/>
      <c r="W56" s="279"/>
      <c r="X56" s="279"/>
      <c r="Y56" s="279"/>
      <c r="Z56" s="279"/>
      <c r="AA56" s="279"/>
      <c r="AB56" s="279"/>
    </row>
    <row r="57" spans="1:38" x14ac:dyDescent="0.2">
      <c r="B57" s="466" t="s">
        <v>233</v>
      </c>
      <c r="C57" s="466"/>
      <c r="D57" s="466"/>
      <c r="E57" s="466"/>
      <c r="F57" s="466"/>
      <c r="G57" s="466"/>
      <c r="H57" s="467">
        <f>+H45+H48+H51+H55</f>
        <v>0</v>
      </c>
      <c r="I57" s="467"/>
      <c r="J57" s="467"/>
      <c r="K57" s="280"/>
      <c r="L57" s="280"/>
      <c r="O57">
        <v>1</v>
      </c>
    </row>
    <row r="58" spans="1:38" ht="12" customHeight="1" x14ac:dyDescent="0.2">
      <c r="O58">
        <v>2</v>
      </c>
    </row>
    <row r="59" spans="1:38" ht="24.75" customHeight="1" x14ac:dyDescent="0.2">
      <c r="B59" s="468" t="s">
        <v>234</v>
      </c>
      <c r="C59" s="468"/>
      <c r="D59" s="468"/>
      <c r="E59" s="468"/>
      <c r="F59" s="281" t="s">
        <v>235</v>
      </c>
      <c r="G59" s="282" t="s">
        <v>236</v>
      </c>
      <c r="H59" s="283" t="s">
        <v>17</v>
      </c>
      <c r="I59" s="469">
        <f>(H22+H57)*G59</f>
        <v>0</v>
      </c>
      <c r="J59" s="469"/>
      <c r="O59" s="242">
        <v>0.5</v>
      </c>
    </row>
    <row r="60" spans="1:38" ht="9.75" customHeight="1" x14ac:dyDescent="0.2">
      <c r="H60"/>
    </row>
    <row r="61" spans="1:38" s="58" customFormat="1" ht="24.75" customHeight="1" x14ac:dyDescent="0.2">
      <c r="B61" s="470" t="s">
        <v>237</v>
      </c>
      <c r="C61" s="470"/>
      <c r="D61" s="470"/>
      <c r="E61" s="470"/>
      <c r="F61" s="470"/>
      <c r="G61" s="284" t="s">
        <v>238</v>
      </c>
      <c r="H61" s="471">
        <v>0</v>
      </c>
      <c r="I61" s="471"/>
      <c r="J61" s="471"/>
      <c r="AL61"/>
    </row>
    <row r="62" spans="1:38" ht="20.25" customHeight="1" x14ac:dyDescent="0.2">
      <c r="A62" s="285"/>
      <c r="B62" s="285" t="s">
        <v>239</v>
      </c>
      <c r="C62" s="285"/>
      <c r="D62" s="285"/>
      <c r="G62" s="245" t="s">
        <v>240</v>
      </c>
      <c r="H62" s="245"/>
      <c r="I62" s="245"/>
      <c r="J62" s="245"/>
      <c r="K62" s="245"/>
    </row>
    <row r="63" spans="1:38" ht="9.75" customHeight="1" x14ac:dyDescent="0.2">
      <c r="B63" s="285"/>
      <c r="C63" s="285"/>
      <c r="D63" s="285"/>
      <c r="G63" s="245"/>
      <c r="H63" s="245"/>
      <c r="I63" s="245"/>
      <c r="J63" s="245"/>
    </row>
    <row r="64" spans="1:38" ht="15" customHeight="1" x14ac:dyDescent="0.2">
      <c r="B64" s="472" t="s">
        <v>241</v>
      </c>
      <c r="C64" s="472"/>
      <c r="D64" s="472"/>
      <c r="E64" s="472"/>
      <c r="F64" s="472"/>
      <c r="G64" s="472"/>
      <c r="H64" s="472"/>
      <c r="I64" s="472"/>
      <c r="J64" s="472"/>
      <c r="K64" s="286"/>
      <c r="L64" s="286"/>
    </row>
    <row r="65" spans="2:12" ht="15" customHeight="1" x14ac:dyDescent="0.2">
      <c r="B65" s="472"/>
      <c r="C65" s="472"/>
      <c r="D65" s="472"/>
      <c r="E65" s="472"/>
      <c r="F65" s="472"/>
      <c r="G65" s="472"/>
      <c r="H65" s="472"/>
      <c r="I65" s="472"/>
      <c r="J65" s="472"/>
      <c r="K65" s="286"/>
      <c r="L65" s="286"/>
    </row>
  </sheetData>
  <sheetProtection password="C75E" sheet="1" objects="1" scenarios="1"/>
  <mergeCells count="50">
    <mergeCell ref="B59:E59"/>
    <mergeCell ref="I59:J59"/>
    <mergeCell ref="B61:F61"/>
    <mergeCell ref="H61:J61"/>
    <mergeCell ref="B64:J65"/>
    <mergeCell ref="B53:H53"/>
    <mergeCell ref="B54:B55"/>
    <mergeCell ref="L54:L56"/>
    <mergeCell ref="H55:I55"/>
    <mergeCell ref="B57:G57"/>
    <mergeCell ref="H57:J57"/>
    <mergeCell ref="B47:H47"/>
    <mergeCell ref="C48:D48"/>
    <mergeCell ref="H48:I48"/>
    <mergeCell ref="B50:H50"/>
    <mergeCell ref="C51:D51"/>
    <mergeCell ref="H51:I51"/>
    <mergeCell ref="B40:C40"/>
    <mergeCell ref="H40:I40"/>
    <mergeCell ref="B42:J42"/>
    <mergeCell ref="B44:G44"/>
    <mergeCell ref="E45:F45"/>
    <mergeCell ref="H45:I45"/>
    <mergeCell ref="B24:J24"/>
    <mergeCell ref="B25:J25"/>
    <mergeCell ref="AC25:AC39"/>
    <mergeCell ref="B27:G27"/>
    <mergeCell ref="B29:D29"/>
    <mergeCell ref="B33:E33"/>
    <mergeCell ref="D34:E34"/>
    <mergeCell ref="F34:G35"/>
    <mergeCell ref="B37:E37"/>
    <mergeCell ref="F37:G37"/>
    <mergeCell ref="B39:D39"/>
    <mergeCell ref="B11:J11"/>
    <mergeCell ref="C12:D12"/>
    <mergeCell ref="E12:F12"/>
    <mergeCell ref="G12:J12"/>
    <mergeCell ref="AC13:AC22"/>
    <mergeCell ref="C14:J17"/>
    <mergeCell ref="B18:J18"/>
    <mergeCell ref="H20:J20"/>
    <mergeCell ref="H21:J21"/>
    <mergeCell ref="B22:G22"/>
    <mergeCell ref="H22:J22"/>
    <mergeCell ref="AC5:AC10"/>
    <mergeCell ref="D6:G6"/>
    <mergeCell ref="D7:G7"/>
    <mergeCell ref="B8:J9"/>
    <mergeCell ref="B10:J10"/>
  </mergeCells>
  <conditionalFormatting sqref="L45 L48 L51:L53 AB51:AB54">
    <cfRule type="expression" dxfId="0" priority="2">
      <formula>L45="Inserire Valore"</formula>
    </cfRule>
  </conditionalFormatting>
  <dataValidations count="1">
    <dataValidation type="list" allowBlank="1" showInputMessage="1" showErrorMessage="1" sqref="G59" xr:uid="{00000000-0002-0000-0300-000000000000}">
      <formula1>$O$57:$O$59</formula1>
      <formula2>0</formula2>
    </dataValidation>
  </dataValidations>
  <hyperlinks>
    <hyperlink ref="AC2" r:id="rId1" xr:uid="{00000000-0004-0000-0300-000000000000}"/>
  </hyperlinks>
  <printOptions horizontalCentered="1"/>
  <pageMargins left="0.59027777777777801" right="0.59027777777777801" top="0.39374999999999999" bottom="0.39374999999999999" header="0.511811023622047" footer="0.511811023622047"/>
  <pageSetup paperSize="9" scale="90" orientation="portrait" horizontalDpi="300" verticalDpi="30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1"/>
  <sheetViews>
    <sheetView showGridLines="0" topLeftCell="B1" zoomScaleNormal="100" workbookViewId="0">
      <selection activeCell="D19" sqref="D19"/>
    </sheetView>
  </sheetViews>
  <sheetFormatPr defaultColWidth="8.7109375" defaultRowHeight="12.75" x14ac:dyDescent="0.2"/>
  <cols>
    <col min="1" max="1" width="11.140625" style="109" hidden="1" customWidth="1"/>
    <col min="2" max="2" width="11.140625" style="109" customWidth="1"/>
    <col min="3" max="3" width="9" style="184" customWidth="1"/>
    <col min="5" max="6" width="3.5703125" customWidth="1"/>
    <col min="8" max="9" width="5.7109375" customWidth="1"/>
  </cols>
  <sheetData>
    <row r="2" spans="1:13" ht="12.75" customHeight="1" x14ac:dyDescent="0.2">
      <c r="A2" s="473" t="s">
        <v>242</v>
      </c>
      <c r="B2" s="473" t="s">
        <v>242</v>
      </c>
      <c r="C2" s="474" t="s">
        <v>243</v>
      </c>
      <c r="D2" s="474"/>
      <c r="K2" s="475" t="s">
        <v>244</v>
      </c>
      <c r="L2" s="475" t="s">
        <v>245</v>
      </c>
      <c r="M2" s="475"/>
    </row>
    <row r="3" spans="1:13" ht="12.75" customHeight="1" x14ac:dyDescent="0.2">
      <c r="A3" s="473"/>
      <c r="B3" s="473"/>
      <c r="C3" s="474"/>
      <c r="D3" s="474"/>
      <c r="K3" s="475"/>
      <c r="L3" s="475"/>
      <c r="M3" s="475"/>
    </row>
    <row r="4" spans="1:13" x14ac:dyDescent="0.2">
      <c r="A4" s="170">
        <v>1</v>
      </c>
      <c r="B4" s="170" t="s">
        <v>204</v>
      </c>
      <c r="C4" s="433" t="s">
        <v>246</v>
      </c>
      <c r="D4" s="433"/>
      <c r="K4" s="106" t="s">
        <v>247</v>
      </c>
      <c r="L4" s="106" t="s">
        <v>248</v>
      </c>
      <c r="M4" s="287">
        <v>0.05</v>
      </c>
    </row>
    <row r="5" spans="1:13" x14ac:dyDescent="0.2">
      <c r="A5" s="170">
        <v>2</v>
      </c>
      <c r="B5" s="170" t="s">
        <v>205</v>
      </c>
      <c r="C5" s="476">
        <v>0.05</v>
      </c>
      <c r="D5" s="476"/>
      <c r="K5" s="106" t="s">
        <v>249</v>
      </c>
      <c r="L5" s="106" t="s">
        <v>250</v>
      </c>
      <c r="M5" s="287">
        <v>0.06</v>
      </c>
    </row>
    <row r="6" spans="1:13" x14ac:dyDescent="0.2">
      <c r="A6" s="170">
        <v>3</v>
      </c>
      <c r="B6" s="170" t="s">
        <v>206</v>
      </c>
      <c r="C6" s="476">
        <v>0.1</v>
      </c>
      <c r="D6" s="476"/>
      <c r="K6" s="106" t="s">
        <v>251</v>
      </c>
      <c r="L6" s="106" t="s">
        <v>252</v>
      </c>
      <c r="M6" s="287">
        <v>0.08</v>
      </c>
    </row>
    <row r="7" spans="1:13" x14ac:dyDescent="0.2">
      <c r="A7" s="170">
        <v>4</v>
      </c>
      <c r="B7" s="170" t="s">
        <v>208</v>
      </c>
      <c r="C7" s="476">
        <v>0.15</v>
      </c>
      <c r="D7" s="476"/>
      <c r="K7" s="106" t="s">
        <v>253</v>
      </c>
      <c r="L7" s="106" t="s">
        <v>254</v>
      </c>
      <c r="M7" s="287">
        <v>0.12</v>
      </c>
    </row>
    <row r="8" spans="1:13" x14ac:dyDescent="0.2">
      <c r="A8" s="170">
        <v>5</v>
      </c>
      <c r="B8" s="170" t="s">
        <v>209</v>
      </c>
      <c r="C8" s="476">
        <v>0.2</v>
      </c>
      <c r="D8" s="476"/>
    </row>
    <row r="9" spans="1:13" x14ac:dyDescent="0.2">
      <c r="A9" s="170">
        <v>6</v>
      </c>
      <c r="B9" s="170" t="s">
        <v>211</v>
      </c>
      <c r="C9" s="476">
        <v>0.25</v>
      </c>
      <c r="D9" s="476"/>
      <c r="G9" s="477" t="s">
        <v>255</v>
      </c>
      <c r="H9" s="478" t="s">
        <v>256</v>
      </c>
      <c r="I9" s="106" t="s">
        <v>248</v>
      </c>
      <c r="J9" s="479" t="s">
        <v>257</v>
      </c>
      <c r="K9" s="288">
        <v>5</v>
      </c>
      <c r="L9" s="480" t="s">
        <v>258</v>
      </c>
      <c r="M9" s="288">
        <v>5</v>
      </c>
    </row>
    <row r="10" spans="1:13" x14ac:dyDescent="0.2">
      <c r="A10" s="170">
        <v>7</v>
      </c>
      <c r="B10" s="170" t="s">
        <v>216</v>
      </c>
      <c r="C10" s="476">
        <v>0.3</v>
      </c>
      <c r="D10" s="476"/>
      <c r="G10" s="477"/>
      <c r="H10" s="478"/>
      <c r="I10" s="106" t="s">
        <v>250</v>
      </c>
      <c r="J10" s="479"/>
      <c r="K10" s="288">
        <v>5.94</v>
      </c>
      <c r="L10" s="480"/>
      <c r="M10" s="288">
        <v>5.4</v>
      </c>
    </row>
    <row r="11" spans="1:13" x14ac:dyDescent="0.2">
      <c r="A11" s="170">
        <v>8</v>
      </c>
      <c r="B11" s="170" t="s">
        <v>217</v>
      </c>
      <c r="C11" s="476">
        <v>0.35</v>
      </c>
      <c r="D11" s="476"/>
      <c r="G11" s="477"/>
      <c r="H11" s="478"/>
      <c r="I11" s="106" t="s">
        <v>252</v>
      </c>
      <c r="J11" s="479"/>
      <c r="K11" s="288">
        <v>7.92</v>
      </c>
      <c r="L11" s="480"/>
      <c r="M11" s="288">
        <v>7.2</v>
      </c>
    </row>
    <row r="12" spans="1:13" x14ac:dyDescent="0.2">
      <c r="A12" s="170">
        <v>9</v>
      </c>
      <c r="B12" s="170" t="s">
        <v>219</v>
      </c>
      <c r="C12" s="476">
        <v>0.4</v>
      </c>
      <c r="D12" s="476"/>
      <c r="G12" s="477"/>
      <c r="H12" s="478"/>
      <c r="I12" s="106" t="s">
        <v>254</v>
      </c>
      <c r="J12" s="479"/>
      <c r="K12" s="288">
        <v>11.88</v>
      </c>
      <c r="L12" s="480"/>
      <c r="M12" s="288">
        <v>10.8</v>
      </c>
    </row>
    <row r="13" spans="1:13" x14ac:dyDescent="0.2">
      <c r="A13" s="170">
        <v>10</v>
      </c>
      <c r="B13" s="170" t="s">
        <v>220</v>
      </c>
      <c r="C13" s="476">
        <v>0.45</v>
      </c>
      <c r="D13" s="476"/>
      <c r="G13" s="477"/>
      <c r="H13" s="478"/>
      <c r="I13" s="289"/>
      <c r="J13" s="479"/>
      <c r="K13" s="290"/>
      <c r="L13" s="480"/>
      <c r="M13" s="290"/>
    </row>
    <row r="14" spans="1:13" x14ac:dyDescent="0.2">
      <c r="A14" s="170">
        <v>11</v>
      </c>
      <c r="B14" s="170" t="s">
        <v>222</v>
      </c>
      <c r="C14" s="476">
        <v>0.5</v>
      </c>
      <c r="D14" s="476"/>
      <c r="G14" s="477"/>
      <c r="H14" s="481" t="s">
        <v>259</v>
      </c>
      <c r="I14" s="106" t="s">
        <v>248</v>
      </c>
      <c r="J14" s="479"/>
      <c r="K14" s="291">
        <v>5.5</v>
      </c>
      <c r="L14" s="480"/>
      <c r="M14" s="291">
        <v>5</v>
      </c>
    </row>
    <row r="15" spans="1:13" x14ac:dyDescent="0.2">
      <c r="C15" s="292"/>
      <c r="D15" s="292"/>
      <c r="G15" s="477"/>
      <c r="H15" s="481"/>
      <c r="I15" s="106" t="s">
        <v>250</v>
      </c>
      <c r="J15" s="479"/>
      <c r="K15" s="291">
        <v>6.6</v>
      </c>
      <c r="L15" s="480"/>
      <c r="M15" s="291">
        <v>6</v>
      </c>
    </row>
    <row r="16" spans="1:13" x14ac:dyDescent="0.2">
      <c r="A16" s="482" t="s">
        <v>260</v>
      </c>
      <c r="B16" s="482"/>
      <c r="C16" s="482"/>
      <c r="D16" s="482"/>
      <c r="G16" s="477"/>
      <c r="H16" s="481"/>
      <c r="I16" s="106" t="s">
        <v>252</v>
      </c>
      <c r="J16" s="479"/>
      <c r="K16" s="291">
        <v>8.8000000000000007</v>
      </c>
      <c r="L16" s="480"/>
      <c r="M16" s="291">
        <v>8</v>
      </c>
    </row>
    <row r="17" spans="1:13" ht="12.75" customHeight="1" x14ac:dyDescent="0.2">
      <c r="A17" s="107"/>
      <c r="B17" s="107"/>
      <c r="C17" s="107"/>
      <c r="D17" s="107"/>
      <c r="G17" s="477"/>
      <c r="H17" s="481"/>
      <c r="I17" s="106" t="s">
        <v>254</v>
      </c>
      <c r="J17" s="479"/>
      <c r="K17" s="291">
        <v>12</v>
      </c>
      <c r="L17" s="480"/>
      <c r="M17" s="291">
        <v>12</v>
      </c>
    </row>
    <row r="18" spans="1:13" x14ac:dyDescent="0.2">
      <c r="A18" s="109">
        <v>1</v>
      </c>
      <c r="B18" s="109" t="s">
        <v>204</v>
      </c>
      <c r="C18" s="184">
        <f>+D18</f>
        <v>492.74</v>
      </c>
      <c r="D18" s="123">
        <v>492.74</v>
      </c>
      <c r="G18" s="477"/>
      <c r="H18" s="481"/>
      <c r="J18" s="479"/>
      <c r="K18" s="194"/>
      <c r="L18" s="480"/>
      <c r="M18" s="194"/>
    </row>
    <row r="19" spans="1:13" x14ac:dyDescent="0.2">
      <c r="A19" s="109">
        <v>2</v>
      </c>
      <c r="B19" s="109" t="s">
        <v>205</v>
      </c>
      <c r="C19" s="184">
        <f>+D18*1.05</f>
        <v>517.37700000000007</v>
      </c>
      <c r="G19" s="293"/>
      <c r="H19" s="294"/>
      <c r="I19" s="103"/>
      <c r="J19" s="295"/>
      <c r="K19" s="296"/>
      <c r="L19" s="295"/>
      <c r="M19" s="297"/>
    </row>
    <row r="20" spans="1:13" x14ac:dyDescent="0.2">
      <c r="A20" s="109">
        <v>3</v>
      </c>
      <c r="B20" s="109" t="s">
        <v>206</v>
      </c>
      <c r="C20" s="184">
        <f>+D18*1.1</f>
        <v>542.01400000000001</v>
      </c>
      <c r="G20" s="298"/>
      <c r="I20" s="123"/>
      <c r="M20" s="184"/>
    </row>
    <row r="21" spans="1:13" x14ac:dyDescent="0.2">
      <c r="A21" s="109">
        <v>4</v>
      </c>
      <c r="B21" s="109" t="s">
        <v>208</v>
      </c>
      <c r="C21" s="184">
        <f>+D18*1.15</f>
        <v>566.65099999999995</v>
      </c>
      <c r="I21" s="123"/>
      <c r="M21" s="184"/>
    </row>
    <row r="22" spans="1:13" x14ac:dyDescent="0.2">
      <c r="A22" s="109">
        <v>5</v>
      </c>
      <c r="B22" s="109" t="s">
        <v>209</v>
      </c>
      <c r="C22" s="184">
        <f>+D18*1.2</f>
        <v>591.28800000000001</v>
      </c>
      <c r="G22" s="477" t="s">
        <v>261</v>
      </c>
      <c r="H22" s="478" t="s">
        <v>256</v>
      </c>
      <c r="I22" s="106" t="s">
        <v>248</v>
      </c>
      <c r="J22" s="479" t="s">
        <v>257</v>
      </c>
      <c r="K22" s="288">
        <v>5.44</v>
      </c>
      <c r="L22" s="480" t="s">
        <v>258</v>
      </c>
      <c r="M22" s="288">
        <v>5</v>
      </c>
    </row>
    <row r="23" spans="1:13" x14ac:dyDescent="0.2">
      <c r="A23" s="109">
        <v>6</v>
      </c>
      <c r="B23" s="109" t="s">
        <v>211</v>
      </c>
      <c r="C23" s="184">
        <f>+D18*1.25</f>
        <v>615.92499999999995</v>
      </c>
      <c r="G23" s="477"/>
      <c r="H23" s="478"/>
      <c r="I23" s="106" t="s">
        <v>250</v>
      </c>
      <c r="J23" s="479"/>
      <c r="K23" s="288">
        <v>6.53</v>
      </c>
      <c r="L23" s="480"/>
      <c r="M23" s="288">
        <v>5.94</v>
      </c>
    </row>
    <row r="24" spans="1:13" x14ac:dyDescent="0.2">
      <c r="A24" s="109">
        <v>7</v>
      </c>
      <c r="B24" s="109" t="s">
        <v>216</v>
      </c>
      <c r="C24" s="184">
        <f>+D18*1.3</f>
        <v>640.56200000000001</v>
      </c>
      <c r="G24" s="477"/>
      <c r="H24" s="478"/>
      <c r="I24" s="106" t="s">
        <v>252</v>
      </c>
      <c r="J24" s="479"/>
      <c r="K24" s="288">
        <v>8.7100000000000009</v>
      </c>
      <c r="L24" s="480"/>
      <c r="M24" s="288">
        <v>7.92</v>
      </c>
    </row>
    <row r="25" spans="1:13" x14ac:dyDescent="0.2">
      <c r="A25" s="109">
        <v>8</v>
      </c>
      <c r="B25" s="109" t="s">
        <v>217</v>
      </c>
      <c r="C25" s="184">
        <f>+D18*1.35</f>
        <v>665.19900000000007</v>
      </c>
      <c r="G25" s="477"/>
      <c r="H25" s="478"/>
      <c r="I25" s="106" t="s">
        <v>254</v>
      </c>
      <c r="J25" s="479"/>
      <c r="K25" s="288">
        <v>12</v>
      </c>
      <c r="L25" s="480"/>
      <c r="M25" s="288">
        <v>11.88</v>
      </c>
    </row>
    <row r="26" spans="1:13" x14ac:dyDescent="0.2">
      <c r="A26" s="109">
        <v>9</v>
      </c>
      <c r="B26" s="109" t="s">
        <v>219</v>
      </c>
      <c r="C26" s="184">
        <f>+D18*1.4</f>
        <v>689.83600000000001</v>
      </c>
      <c r="G26" s="477"/>
      <c r="H26" s="478"/>
      <c r="I26" s="289"/>
      <c r="J26" s="479"/>
      <c r="K26" s="290"/>
      <c r="L26" s="480"/>
      <c r="M26" s="290"/>
    </row>
    <row r="27" spans="1:13" x14ac:dyDescent="0.2">
      <c r="A27" s="109">
        <v>10</v>
      </c>
      <c r="B27" s="109" t="s">
        <v>220</v>
      </c>
      <c r="C27" s="184">
        <f>+D18*1.45</f>
        <v>714.47299999999996</v>
      </c>
      <c r="G27" s="477"/>
      <c r="H27" s="481" t="s">
        <v>259</v>
      </c>
      <c r="I27" s="106" t="s">
        <v>248</v>
      </c>
      <c r="J27" s="479"/>
      <c r="K27" s="291">
        <v>6.05</v>
      </c>
      <c r="L27" s="480"/>
      <c r="M27" s="291">
        <v>5.5</v>
      </c>
    </row>
    <row r="28" spans="1:13" x14ac:dyDescent="0.2">
      <c r="A28" s="109">
        <v>11</v>
      </c>
      <c r="B28" s="109" t="s">
        <v>222</v>
      </c>
      <c r="C28" s="184">
        <f>+D18*1.5</f>
        <v>739.11</v>
      </c>
      <c r="G28" s="477"/>
      <c r="H28" s="481"/>
      <c r="I28" s="106" t="s">
        <v>250</v>
      </c>
      <c r="J28" s="479"/>
      <c r="K28" s="291">
        <v>7.26</v>
      </c>
      <c r="L28" s="480"/>
      <c r="M28" s="291">
        <v>6.6</v>
      </c>
    </row>
    <row r="29" spans="1:13" x14ac:dyDescent="0.2">
      <c r="G29" s="477"/>
      <c r="H29" s="481"/>
      <c r="I29" s="106" t="s">
        <v>252</v>
      </c>
      <c r="J29" s="479"/>
      <c r="K29" s="291">
        <v>9.68</v>
      </c>
      <c r="L29" s="480"/>
      <c r="M29" s="291">
        <v>8.8000000000000007</v>
      </c>
    </row>
    <row r="30" spans="1:13" x14ac:dyDescent="0.2">
      <c r="G30" s="477"/>
      <c r="H30" s="481"/>
      <c r="I30" s="106" t="s">
        <v>254</v>
      </c>
      <c r="J30" s="479"/>
      <c r="K30" s="291">
        <v>12</v>
      </c>
      <c r="L30" s="480"/>
      <c r="M30" s="291">
        <v>12</v>
      </c>
    </row>
    <row r="31" spans="1:13" x14ac:dyDescent="0.2">
      <c r="G31" s="477"/>
      <c r="H31" s="481"/>
      <c r="I31" s="194"/>
      <c r="J31" s="479"/>
      <c r="K31" s="194"/>
      <c r="L31" s="480"/>
      <c r="M31" s="194"/>
    </row>
  </sheetData>
  <sheetProtection password="C75E" sheet="1" objects="1" scenarios="1"/>
  <mergeCells count="27">
    <mergeCell ref="G22:G31"/>
    <mergeCell ref="H22:H26"/>
    <mergeCell ref="J22:J31"/>
    <mergeCell ref="L22:L31"/>
    <mergeCell ref="H27:H31"/>
    <mergeCell ref="C9:D9"/>
    <mergeCell ref="G9:G18"/>
    <mergeCell ref="H9:H13"/>
    <mergeCell ref="J9:J18"/>
    <mergeCell ref="L9:L18"/>
    <mergeCell ref="C10:D10"/>
    <mergeCell ref="C11:D11"/>
    <mergeCell ref="C12:D12"/>
    <mergeCell ref="C13:D13"/>
    <mergeCell ref="C14:D14"/>
    <mergeCell ref="H14:H18"/>
    <mergeCell ref="A16:D16"/>
    <mergeCell ref="C4:D4"/>
    <mergeCell ref="C5:D5"/>
    <mergeCell ref="C6:D6"/>
    <mergeCell ref="C7:D7"/>
    <mergeCell ref="C8:D8"/>
    <mergeCell ref="A2:A3"/>
    <mergeCell ref="B2:B3"/>
    <mergeCell ref="C2:D3"/>
    <mergeCell ref="K2:K3"/>
    <mergeCell ref="L2:M3"/>
  </mergeCells>
  <pageMargins left="0.39374999999999999" right="0.39374999999999999" top="0.98402777777777795" bottom="0.9840277777777779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716"/>
  <sheetViews>
    <sheetView showGridLines="0" zoomScaleNormal="100" workbookViewId="0">
      <selection activeCell="B71" sqref="B71"/>
    </sheetView>
  </sheetViews>
  <sheetFormatPr defaultColWidth="8.7109375" defaultRowHeight="12.75" x14ac:dyDescent="0.2"/>
  <cols>
    <col min="1" max="1" width="4.42578125" customWidth="1"/>
    <col min="2" max="2" width="5" customWidth="1"/>
    <col min="3" max="3" width="23" style="299" customWidth="1"/>
    <col min="4" max="4" width="18.140625" style="16" customWidth="1"/>
    <col min="5" max="5" width="16.7109375" style="16" customWidth="1"/>
    <col min="6" max="6" width="18.28515625" style="16" customWidth="1"/>
    <col min="7" max="7" width="16.85546875" style="16" customWidth="1"/>
  </cols>
  <sheetData>
    <row r="1" spans="2:8" ht="15.6" customHeight="1" x14ac:dyDescent="0.2"/>
    <row r="2" spans="2:8" ht="53.65" customHeight="1" x14ac:dyDescent="0.2">
      <c r="B2" s="483" t="s">
        <v>262</v>
      </c>
      <c r="C2" s="483"/>
      <c r="D2" s="483"/>
      <c r="E2" s="483"/>
      <c r="F2" s="483"/>
      <c r="G2" s="483"/>
    </row>
    <row r="3" spans="2:8" ht="18.600000000000001" customHeight="1" x14ac:dyDescent="0.2">
      <c r="B3" s="484" t="s">
        <v>263</v>
      </c>
      <c r="C3" s="484"/>
      <c r="D3" s="484"/>
      <c r="E3" s="484"/>
      <c r="F3" s="484"/>
      <c r="G3" s="484"/>
    </row>
    <row r="4" spans="2:8" x14ac:dyDescent="0.2">
      <c r="B4" s="485" t="s">
        <v>24</v>
      </c>
      <c r="C4" s="485"/>
      <c r="D4" s="486" t="s">
        <v>264</v>
      </c>
      <c r="E4" s="486"/>
      <c r="F4" s="487" t="s">
        <v>265</v>
      </c>
      <c r="G4" s="487"/>
    </row>
    <row r="5" spans="2:8" ht="21.75" x14ac:dyDescent="0.2">
      <c r="B5" s="485"/>
      <c r="C5" s="485"/>
      <c r="D5" s="300" t="s">
        <v>266</v>
      </c>
      <c r="E5" s="301" t="s">
        <v>267</v>
      </c>
      <c r="F5" s="302" t="s">
        <v>266</v>
      </c>
      <c r="G5" s="303" t="s">
        <v>267</v>
      </c>
    </row>
    <row r="6" spans="2:8" ht="23.25" customHeight="1" x14ac:dyDescent="0.2">
      <c r="B6" s="488" t="s">
        <v>268</v>
      </c>
      <c r="C6" s="304" t="s">
        <v>269</v>
      </c>
      <c r="D6" s="489" t="s">
        <v>270</v>
      </c>
      <c r="E6" s="489"/>
      <c r="F6" s="305" t="s">
        <v>271</v>
      </c>
      <c r="G6" s="306" t="s">
        <v>271</v>
      </c>
    </row>
    <row r="7" spans="2:8" x14ac:dyDescent="0.2">
      <c r="B7" s="488"/>
      <c r="C7" s="304" t="s">
        <v>272</v>
      </c>
      <c r="D7" s="305" t="s">
        <v>271</v>
      </c>
      <c r="E7" s="307" t="s">
        <v>273</v>
      </c>
      <c r="F7" s="305" t="s">
        <v>271</v>
      </c>
      <c r="G7" s="306" t="s">
        <v>271</v>
      </c>
    </row>
    <row r="8" spans="2:8" ht="23.25" customHeight="1" x14ac:dyDescent="0.2">
      <c r="B8" s="488"/>
      <c r="C8" s="308" t="s">
        <v>274</v>
      </c>
      <c r="D8" s="489" t="s">
        <v>270</v>
      </c>
      <c r="E8" s="489"/>
      <c r="F8" s="305" t="s">
        <v>271</v>
      </c>
      <c r="G8" s="306" t="s">
        <v>271</v>
      </c>
    </row>
    <row r="9" spans="2:8" ht="23.25" customHeight="1" x14ac:dyDescent="0.2">
      <c r="B9" s="488"/>
      <c r="C9" s="309" t="s">
        <v>275</v>
      </c>
      <c r="D9" s="489" t="s">
        <v>270</v>
      </c>
      <c r="E9" s="489"/>
      <c r="F9" s="305" t="s">
        <v>271</v>
      </c>
      <c r="G9" s="306" t="s">
        <v>271</v>
      </c>
    </row>
    <row r="10" spans="2:8" ht="23.25" customHeight="1" x14ac:dyDescent="0.2">
      <c r="B10" s="488"/>
      <c r="C10" s="309" t="s">
        <v>276</v>
      </c>
      <c r="D10" s="489" t="s">
        <v>270</v>
      </c>
      <c r="E10" s="489"/>
      <c r="F10" s="305" t="s">
        <v>271</v>
      </c>
      <c r="G10" s="306" t="s">
        <v>271</v>
      </c>
    </row>
    <row r="11" spans="2:8" ht="23.25" customHeight="1" x14ac:dyDescent="0.2">
      <c r="B11" s="488"/>
      <c r="C11" s="308" t="s">
        <v>277</v>
      </c>
      <c r="D11" s="489" t="s">
        <v>270</v>
      </c>
      <c r="E11" s="489"/>
      <c r="F11" s="305" t="s">
        <v>271</v>
      </c>
      <c r="G11" s="306" t="s">
        <v>271</v>
      </c>
    </row>
    <row r="12" spans="2:8" ht="23.25" customHeight="1" x14ac:dyDescent="0.2">
      <c r="B12" s="488"/>
      <c r="C12" s="308" t="s">
        <v>278</v>
      </c>
      <c r="D12" s="489" t="s">
        <v>270</v>
      </c>
      <c r="E12" s="489"/>
      <c r="F12" s="305" t="s">
        <v>271</v>
      </c>
      <c r="G12" s="306" t="s">
        <v>271</v>
      </c>
    </row>
    <row r="13" spans="2:8" ht="6.75" customHeight="1" x14ac:dyDescent="0.2">
      <c r="B13" s="310"/>
      <c r="C13" s="311"/>
      <c r="D13" s="312"/>
      <c r="E13" s="312"/>
      <c r="F13" s="312"/>
      <c r="G13" s="313"/>
    </row>
    <row r="14" spans="2:8" ht="15" customHeight="1" x14ac:dyDescent="0.2">
      <c r="B14" s="485" t="s">
        <v>24</v>
      </c>
      <c r="C14" s="485"/>
      <c r="D14" s="486" t="s">
        <v>264</v>
      </c>
      <c r="E14" s="486"/>
      <c r="F14" s="487" t="s">
        <v>265</v>
      </c>
      <c r="G14" s="487"/>
    </row>
    <row r="15" spans="2:8" ht="18" customHeight="1" x14ac:dyDescent="0.2">
      <c r="B15" s="485"/>
      <c r="C15" s="485"/>
      <c r="D15" s="300" t="s">
        <v>266</v>
      </c>
      <c r="E15" s="301" t="s">
        <v>267</v>
      </c>
      <c r="F15" s="302" t="s">
        <v>266</v>
      </c>
      <c r="G15" s="303" t="s">
        <v>267</v>
      </c>
      <c r="H15" s="206"/>
    </row>
    <row r="16" spans="2:8" ht="23.25" customHeight="1" x14ac:dyDescent="0.2">
      <c r="B16" s="490" t="s">
        <v>279</v>
      </c>
      <c r="C16" s="314" t="s">
        <v>280</v>
      </c>
      <c r="D16" s="305" t="s">
        <v>271</v>
      </c>
      <c r="E16" s="315" t="s">
        <v>281</v>
      </c>
      <c r="F16" s="316" t="s">
        <v>281</v>
      </c>
      <c r="G16" s="317" t="s">
        <v>282</v>
      </c>
    </row>
    <row r="17" spans="2:7" ht="38.25" x14ac:dyDescent="0.2">
      <c r="B17" s="490"/>
      <c r="C17" s="318" t="s">
        <v>283</v>
      </c>
      <c r="D17" s="319" t="s">
        <v>271</v>
      </c>
      <c r="E17" s="320" t="s">
        <v>284</v>
      </c>
      <c r="F17" s="321" t="s">
        <v>284</v>
      </c>
      <c r="G17" s="322" t="s">
        <v>285</v>
      </c>
    </row>
    <row r="18" spans="2:7" ht="38.25" x14ac:dyDescent="0.2">
      <c r="B18" s="490"/>
      <c r="C18" s="318" t="s">
        <v>286</v>
      </c>
      <c r="D18" s="319" t="s">
        <v>271</v>
      </c>
      <c r="E18" s="320" t="s">
        <v>287</v>
      </c>
      <c r="F18" s="321" t="s">
        <v>287</v>
      </c>
      <c r="G18" s="322" t="s">
        <v>285</v>
      </c>
    </row>
    <row r="19" spans="2:7" ht="38.25" x14ac:dyDescent="0.2">
      <c r="B19" s="490"/>
      <c r="C19" s="318" t="s">
        <v>288</v>
      </c>
      <c r="D19" s="319" t="s">
        <v>271</v>
      </c>
      <c r="E19" s="320" t="s">
        <v>289</v>
      </c>
      <c r="F19" s="321" t="s">
        <v>289</v>
      </c>
      <c r="G19" s="322" t="s">
        <v>284</v>
      </c>
    </row>
    <row r="20" spans="2:7" x14ac:dyDescent="0.2">
      <c r="B20" s="490"/>
      <c r="C20" s="308" t="s">
        <v>290</v>
      </c>
      <c r="D20" s="319" t="s">
        <v>271</v>
      </c>
      <c r="E20" s="320" t="s">
        <v>291</v>
      </c>
      <c r="F20" s="321" t="s">
        <v>291</v>
      </c>
      <c r="G20" s="322" t="s">
        <v>287</v>
      </c>
    </row>
    <row r="21" spans="2:7" ht="13.5" customHeight="1" x14ac:dyDescent="0.2">
      <c r="B21" s="490"/>
      <c r="C21" s="308" t="s">
        <v>292</v>
      </c>
      <c r="D21" s="491" t="s">
        <v>293</v>
      </c>
      <c r="E21" s="491"/>
      <c r="F21" s="491"/>
      <c r="G21" s="491"/>
    </row>
    <row r="22" spans="2:7" ht="13.5" customHeight="1" x14ac:dyDescent="0.2">
      <c r="B22" s="490"/>
      <c r="C22" s="308" t="s">
        <v>294</v>
      </c>
      <c r="D22" s="491" t="s">
        <v>293</v>
      </c>
      <c r="E22" s="491"/>
      <c r="F22" s="491"/>
      <c r="G22" s="491"/>
    </row>
    <row r="23" spans="2:7" ht="38.25" x14ac:dyDescent="0.2">
      <c r="B23" s="490"/>
      <c r="C23" s="318" t="s">
        <v>295</v>
      </c>
      <c r="D23" s="305" t="s">
        <v>271</v>
      </c>
      <c r="E23" s="307" t="s">
        <v>271</v>
      </c>
      <c r="F23" s="305" t="s">
        <v>296</v>
      </c>
      <c r="G23" s="322" t="s">
        <v>297</v>
      </c>
    </row>
    <row r="24" spans="2:7" ht="38.25" x14ac:dyDescent="0.2">
      <c r="B24" s="490"/>
      <c r="C24" s="323" t="s">
        <v>298</v>
      </c>
      <c r="D24" s="305" t="s">
        <v>271</v>
      </c>
      <c r="E24" s="324" t="s">
        <v>271</v>
      </c>
      <c r="F24" s="319" t="s">
        <v>299</v>
      </c>
      <c r="G24" s="322" t="s">
        <v>300</v>
      </c>
    </row>
    <row r="25" spans="2:7" ht="38.25" x14ac:dyDescent="0.2">
      <c r="B25" s="490"/>
      <c r="C25" s="325" t="s">
        <v>301</v>
      </c>
      <c r="D25" s="305" t="s">
        <v>302</v>
      </c>
      <c r="E25" s="324" t="s">
        <v>303</v>
      </c>
      <c r="F25" s="305" t="s">
        <v>271</v>
      </c>
      <c r="G25" s="306" t="s">
        <v>271</v>
      </c>
    </row>
    <row r="26" spans="2:7" x14ac:dyDescent="0.2">
      <c r="B26" s="490"/>
      <c r="C26" s="318" t="s">
        <v>304</v>
      </c>
      <c r="D26" s="305" t="s">
        <v>302</v>
      </c>
      <c r="E26" s="307" t="s">
        <v>303</v>
      </c>
      <c r="F26" s="305" t="s">
        <v>271</v>
      </c>
      <c r="G26" s="306" t="s">
        <v>271</v>
      </c>
    </row>
    <row r="27" spans="2:7" ht="38.25" x14ac:dyDescent="0.2">
      <c r="B27" s="490"/>
      <c r="C27" s="318" t="s">
        <v>305</v>
      </c>
      <c r="D27" s="305" t="s">
        <v>271</v>
      </c>
      <c r="E27" s="307" t="s">
        <v>306</v>
      </c>
      <c r="F27" s="305" t="s">
        <v>271</v>
      </c>
      <c r="G27" s="306" t="s">
        <v>271</v>
      </c>
    </row>
    <row r="28" spans="2:7" ht="6.75" customHeight="1" x14ac:dyDescent="0.2">
      <c r="B28" s="326"/>
      <c r="C28" s="311"/>
      <c r="D28" s="312"/>
      <c r="E28" s="312"/>
      <c r="F28" s="312"/>
      <c r="G28" s="313"/>
    </row>
    <row r="29" spans="2:7" ht="15" customHeight="1" x14ac:dyDescent="0.2">
      <c r="B29" s="485" t="s">
        <v>24</v>
      </c>
      <c r="C29" s="485"/>
      <c r="D29" s="486" t="s">
        <v>264</v>
      </c>
      <c r="E29" s="486"/>
      <c r="F29" s="487" t="s">
        <v>265</v>
      </c>
      <c r="G29" s="487"/>
    </row>
    <row r="30" spans="2:7" ht="18" customHeight="1" x14ac:dyDescent="0.2">
      <c r="B30" s="485"/>
      <c r="C30" s="485"/>
      <c r="D30" s="301" t="s">
        <v>266</v>
      </c>
      <c r="E30" s="327" t="s">
        <v>267</v>
      </c>
      <c r="F30" s="328" t="s">
        <v>266</v>
      </c>
      <c r="G30" s="329" t="s">
        <v>267</v>
      </c>
    </row>
    <row r="31" spans="2:7" ht="23.25" customHeight="1" x14ac:dyDescent="0.2">
      <c r="B31" s="490" t="s">
        <v>307</v>
      </c>
      <c r="C31" s="330" t="s">
        <v>308</v>
      </c>
      <c r="D31" s="305" t="s">
        <v>271</v>
      </c>
      <c r="E31" s="331" t="s">
        <v>271</v>
      </c>
      <c r="F31" s="305" t="s">
        <v>309</v>
      </c>
      <c r="G31" s="332" t="s">
        <v>289</v>
      </c>
    </row>
    <row r="32" spans="2:7" ht="38.25" x14ac:dyDescent="0.2">
      <c r="B32" s="490"/>
      <c r="C32" s="333" t="s">
        <v>310</v>
      </c>
      <c r="D32" s="305" t="s">
        <v>271</v>
      </c>
      <c r="E32" s="324" t="s">
        <v>271</v>
      </c>
      <c r="F32" s="305" t="s">
        <v>311</v>
      </c>
      <c r="G32" s="322" t="s">
        <v>289</v>
      </c>
    </row>
    <row r="33" spans="2:7" ht="38.25" x14ac:dyDescent="0.2">
      <c r="B33" s="490"/>
      <c r="C33" s="333" t="s">
        <v>312</v>
      </c>
      <c r="D33" s="319" t="s">
        <v>271</v>
      </c>
      <c r="E33" s="307" t="s">
        <v>313</v>
      </c>
      <c r="F33" s="319" t="s">
        <v>271</v>
      </c>
      <c r="G33" s="322" t="s">
        <v>313</v>
      </c>
    </row>
    <row r="34" spans="2:7" ht="38.25" x14ac:dyDescent="0.2">
      <c r="B34" s="490"/>
      <c r="C34" s="333" t="s">
        <v>314</v>
      </c>
      <c r="D34" s="305" t="s">
        <v>271</v>
      </c>
      <c r="E34" s="324" t="s">
        <v>271</v>
      </c>
      <c r="F34" s="305" t="s">
        <v>315</v>
      </c>
      <c r="G34" s="322" t="s">
        <v>287</v>
      </c>
    </row>
    <row r="35" spans="2:7" ht="38.25" x14ac:dyDescent="0.2">
      <c r="B35" s="490"/>
      <c r="C35" s="333" t="s">
        <v>316</v>
      </c>
      <c r="D35" s="305" t="s">
        <v>271</v>
      </c>
      <c r="E35" s="324" t="s">
        <v>271</v>
      </c>
      <c r="F35" s="305" t="s">
        <v>317</v>
      </c>
      <c r="G35" s="322" t="s">
        <v>318</v>
      </c>
    </row>
    <row r="36" spans="2:7" ht="38.25" x14ac:dyDescent="0.2">
      <c r="B36" s="490"/>
      <c r="C36" s="333" t="s">
        <v>319</v>
      </c>
      <c r="D36" s="321" t="s">
        <v>271</v>
      </c>
      <c r="E36" s="307" t="s">
        <v>271</v>
      </c>
      <c r="F36" s="319" t="s">
        <v>313</v>
      </c>
      <c r="G36" s="322" t="s">
        <v>320</v>
      </c>
    </row>
    <row r="37" spans="2:7" ht="38.25" x14ac:dyDescent="0.2">
      <c r="B37" s="490"/>
      <c r="C37" s="325" t="s">
        <v>321</v>
      </c>
      <c r="D37" s="319" t="s">
        <v>271</v>
      </c>
      <c r="E37" s="307" t="s">
        <v>271</v>
      </c>
      <c r="F37" s="319" t="s">
        <v>320</v>
      </c>
      <c r="G37" s="322" t="s">
        <v>322</v>
      </c>
    </row>
    <row r="38" spans="2:7" ht="38.25" x14ac:dyDescent="0.2">
      <c r="B38" s="490"/>
      <c r="C38" s="325" t="s">
        <v>323</v>
      </c>
      <c r="D38" s="321" t="s">
        <v>271</v>
      </c>
      <c r="E38" s="307" t="s">
        <v>271</v>
      </c>
      <c r="F38" s="319" t="s">
        <v>324</v>
      </c>
      <c r="G38" s="322" t="s">
        <v>325</v>
      </c>
    </row>
    <row r="39" spans="2:7" ht="38.25" x14ac:dyDescent="0.2">
      <c r="B39" s="490"/>
      <c r="C39" s="333" t="s">
        <v>326</v>
      </c>
      <c r="D39" s="305" t="s">
        <v>271</v>
      </c>
      <c r="E39" s="324" t="s">
        <v>271</v>
      </c>
      <c r="F39" s="319" t="s">
        <v>309</v>
      </c>
      <c r="G39" s="334" t="s">
        <v>327</v>
      </c>
    </row>
    <row r="40" spans="2:7" ht="38.25" x14ac:dyDescent="0.2">
      <c r="B40" s="490"/>
      <c r="C40" s="333" t="s">
        <v>328</v>
      </c>
      <c r="D40" s="305" t="s">
        <v>271</v>
      </c>
      <c r="E40" s="324" t="s">
        <v>271</v>
      </c>
      <c r="F40" s="305" t="s">
        <v>313</v>
      </c>
      <c r="G40" s="322" t="s">
        <v>329</v>
      </c>
    </row>
    <row r="41" spans="2:7" ht="38.25" x14ac:dyDescent="0.2">
      <c r="B41" s="490"/>
      <c r="C41" s="323" t="s">
        <v>330</v>
      </c>
      <c r="D41" s="335" t="s">
        <v>302</v>
      </c>
      <c r="E41" s="336" t="s">
        <v>331</v>
      </c>
      <c r="F41" s="337" t="s">
        <v>302</v>
      </c>
      <c r="G41" s="338" t="s">
        <v>331</v>
      </c>
    </row>
    <row r="42" spans="2:7" ht="13.5" customHeight="1" x14ac:dyDescent="0.2">
      <c r="B42" s="490"/>
      <c r="C42" s="330"/>
      <c r="D42" s="492" t="s">
        <v>332</v>
      </c>
      <c r="E42" s="492"/>
      <c r="F42" s="316"/>
      <c r="G42" s="306"/>
    </row>
    <row r="43" spans="2:7" ht="38.25" x14ac:dyDescent="0.2">
      <c r="B43" s="490"/>
      <c r="C43" s="333" t="s">
        <v>333</v>
      </c>
      <c r="D43" s="305" t="s">
        <v>271</v>
      </c>
      <c r="E43" s="307" t="s">
        <v>271</v>
      </c>
      <c r="F43" s="305" t="s">
        <v>271</v>
      </c>
      <c r="G43" s="306" t="s">
        <v>271</v>
      </c>
    </row>
    <row r="44" spans="2:7" ht="6.75" customHeight="1" x14ac:dyDescent="0.2">
      <c r="B44" s="326"/>
      <c r="C44" s="311"/>
      <c r="D44" s="312"/>
      <c r="E44" s="312"/>
      <c r="F44" s="312"/>
      <c r="G44" s="313"/>
    </row>
    <row r="45" spans="2:7" ht="15" customHeight="1" x14ac:dyDescent="0.2">
      <c r="B45" s="485" t="s">
        <v>24</v>
      </c>
      <c r="C45" s="485"/>
      <c r="D45" s="486" t="s">
        <v>264</v>
      </c>
      <c r="E45" s="486"/>
      <c r="F45" s="487" t="s">
        <v>265</v>
      </c>
      <c r="G45" s="487"/>
    </row>
    <row r="46" spans="2:7" ht="18" customHeight="1" x14ac:dyDescent="0.2">
      <c r="B46" s="485"/>
      <c r="C46" s="485"/>
      <c r="D46" s="301" t="s">
        <v>266</v>
      </c>
      <c r="E46" s="327" t="s">
        <v>267</v>
      </c>
      <c r="F46" s="328" t="s">
        <v>266</v>
      </c>
      <c r="G46" s="329" t="s">
        <v>267</v>
      </c>
    </row>
    <row r="47" spans="2:7" ht="23.25" customHeight="1" x14ac:dyDescent="0.2">
      <c r="B47" s="490" t="s">
        <v>334</v>
      </c>
      <c r="C47" s="330" t="s">
        <v>335</v>
      </c>
      <c r="D47" s="305" t="s">
        <v>271</v>
      </c>
      <c r="E47" s="331" t="s">
        <v>271</v>
      </c>
      <c r="F47" s="305" t="s">
        <v>302</v>
      </c>
      <c r="G47" s="317" t="s">
        <v>331</v>
      </c>
    </row>
    <row r="48" spans="2:7" ht="112.5" customHeight="1" x14ac:dyDescent="0.2">
      <c r="B48" s="490"/>
      <c r="C48" s="339"/>
      <c r="D48" s="340"/>
      <c r="F48" s="341"/>
      <c r="G48" s="342"/>
    </row>
    <row r="49" spans="2:7" ht="6.75" customHeight="1" x14ac:dyDescent="0.2">
      <c r="B49" s="343"/>
      <c r="C49" s="311"/>
      <c r="D49" s="312"/>
      <c r="E49" s="312"/>
      <c r="F49" s="312"/>
      <c r="G49" s="313"/>
    </row>
    <row r="50" spans="2:7" ht="15" customHeight="1" x14ac:dyDescent="0.2">
      <c r="B50" s="485" t="s">
        <v>24</v>
      </c>
      <c r="C50" s="485"/>
      <c r="D50" s="486" t="s">
        <v>264</v>
      </c>
      <c r="E50" s="486"/>
      <c r="F50" s="487" t="s">
        <v>265</v>
      </c>
      <c r="G50" s="487"/>
    </row>
    <row r="51" spans="2:7" ht="18" customHeight="1" x14ac:dyDescent="0.2">
      <c r="B51" s="485"/>
      <c r="C51" s="485"/>
      <c r="D51" s="301" t="s">
        <v>266</v>
      </c>
      <c r="E51" s="327" t="s">
        <v>267</v>
      </c>
      <c r="F51" s="328" t="s">
        <v>266</v>
      </c>
      <c r="G51" s="329" t="s">
        <v>267</v>
      </c>
    </row>
    <row r="52" spans="2:7" ht="23.25" customHeight="1" x14ac:dyDescent="0.2">
      <c r="B52" s="493" t="s">
        <v>336</v>
      </c>
      <c r="C52" s="344" t="s">
        <v>337</v>
      </c>
      <c r="D52" s="345" t="s">
        <v>338</v>
      </c>
      <c r="E52" s="346" t="s">
        <v>339</v>
      </c>
      <c r="F52" s="347" t="s">
        <v>338</v>
      </c>
      <c r="G52" s="348" t="s">
        <v>339</v>
      </c>
    </row>
    <row r="53" spans="2:7" ht="13.5" customHeight="1" x14ac:dyDescent="0.2">
      <c r="B53" s="493"/>
      <c r="C53" s="330"/>
      <c r="D53" s="316"/>
      <c r="E53" s="349"/>
      <c r="F53" s="494" t="s">
        <v>340</v>
      </c>
      <c r="G53" s="494"/>
    </row>
    <row r="54" spans="2:7" ht="38.25" x14ac:dyDescent="0.2">
      <c r="B54" s="493"/>
      <c r="C54" s="333" t="s">
        <v>341</v>
      </c>
      <c r="D54" s="305" t="s">
        <v>271</v>
      </c>
      <c r="E54" s="350" t="s">
        <v>339</v>
      </c>
      <c r="F54" s="305" t="s">
        <v>271</v>
      </c>
      <c r="G54" s="306" t="s">
        <v>271</v>
      </c>
    </row>
    <row r="55" spans="2:7" ht="38.25" x14ac:dyDescent="0.2">
      <c r="B55" s="493"/>
      <c r="C55" s="333" t="s">
        <v>342</v>
      </c>
      <c r="D55" s="305" t="s">
        <v>271</v>
      </c>
      <c r="E55" s="349" t="s">
        <v>271</v>
      </c>
      <c r="F55" s="305" t="s">
        <v>271</v>
      </c>
      <c r="G55" s="306" t="s">
        <v>271</v>
      </c>
    </row>
    <row r="56" spans="2:7" ht="38.25" x14ac:dyDescent="0.2">
      <c r="B56" s="493"/>
      <c r="C56" s="333" t="s">
        <v>343</v>
      </c>
      <c r="D56" s="305" t="s">
        <v>271</v>
      </c>
      <c r="E56" s="349" t="s">
        <v>271</v>
      </c>
      <c r="F56" s="305" t="s">
        <v>271</v>
      </c>
      <c r="G56" s="306" t="s">
        <v>271</v>
      </c>
    </row>
    <row r="57" spans="2:7" ht="38.25" x14ac:dyDescent="0.2">
      <c r="B57" s="493"/>
      <c r="C57" s="333" t="s">
        <v>344</v>
      </c>
      <c r="D57" s="305" t="s">
        <v>271</v>
      </c>
      <c r="E57" s="349" t="s">
        <v>271</v>
      </c>
      <c r="F57" s="305" t="s">
        <v>338</v>
      </c>
      <c r="G57" s="322" t="s">
        <v>345</v>
      </c>
    </row>
    <row r="58" spans="2:7" ht="38.25" x14ac:dyDescent="0.2">
      <c r="B58" s="493"/>
      <c r="C58" s="333" t="s">
        <v>346</v>
      </c>
      <c r="D58" s="305" t="s">
        <v>271</v>
      </c>
      <c r="E58" s="349" t="s">
        <v>271</v>
      </c>
      <c r="F58" s="305" t="s">
        <v>338</v>
      </c>
      <c r="G58" s="322" t="s">
        <v>345</v>
      </c>
    </row>
    <row r="59" spans="2:7" ht="38.25" x14ac:dyDescent="0.2">
      <c r="B59" s="493"/>
      <c r="C59" s="333" t="s">
        <v>347</v>
      </c>
      <c r="D59" s="305" t="s">
        <v>271</v>
      </c>
      <c r="E59" s="349" t="s">
        <v>271</v>
      </c>
      <c r="F59" s="305" t="s">
        <v>348</v>
      </c>
      <c r="G59" s="322" t="s">
        <v>302</v>
      </c>
    </row>
    <row r="60" spans="2:7" ht="38.25" x14ac:dyDescent="0.2">
      <c r="B60" s="493"/>
      <c r="C60" s="333" t="s">
        <v>349</v>
      </c>
      <c r="D60" s="305" t="s">
        <v>271</v>
      </c>
      <c r="E60" s="349" t="s">
        <v>271</v>
      </c>
      <c r="F60" s="305" t="s">
        <v>348</v>
      </c>
      <c r="G60" s="317" t="s">
        <v>302</v>
      </c>
    </row>
    <row r="61" spans="2:7" ht="38.25" x14ac:dyDescent="0.2">
      <c r="B61" s="493"/>
      <c r="C61" s="333" t="s">
        <v>350</v>
      </c>
      <c r="D61" s="305" t="s">
        <v>271</v>
      </c>
      <c r="E61" s="349" t="s">
        <v>271</v>
      </c>
      <c r="F61" s="305" t="s">
        <v>351</v>
      </c>
      <c r="G61" s="322" t="s">
        <v>352</v>
      </c>
    </row>
    <row r="62" spans="2:7" ht="38.25" x14ac:dyDescent="0.2">
      <c r="B62" s="493"/>
      <c r="C62" s="323" t="s">
        <v>353</v>
      </c>
      <c r="D62" s="337" t="s">
        <v>271</v>
      </c>
      <c r="E62" s="351" t="s">
        <v>271</v>
      </c>
      <c r="F62" s="352" t="s">
        <v>354</v>
      </c>
      <c r="G62" s="353" t="s">
        <v>322</v>
      </c>
    </row>
    <row r="63" spans="2:7" ht="13.5" customHeight="1" x14ac:dyDescent="0.2">
      <c r="B63" s="493"/>
      <c r="C63" s="330"/>
      <c r="D63" s="354"/>
      <c r="E63" s="355"/>
      <c r="F63" s="495" t="s">
        <v>355</v>
      </c>
      <c r="G63" s="495"/>
    </row>
    <row r="64" spans="2:7" ht="38.25" x14ac:dyDescent="0.2">
      <c r="B64" s="493"/>
      <c r="C64" s="333" t="s">
        <v>356</v>
      </c>
      <c r="D64" s="305" t="s">
        <v>271</v>
      </c>
      <c r="E64" s="349" t="s">
        <v>271</v>
      </c>
      <c r="F64" s="356" t="s">
        <v>299</v>
      </c>
      <c r="G64" s="322" t="s">
        <v>300</v>
      </c>
    </row>
    <row r="65" spans="2:7" ht="38.25" x14ac:dyDescent="0.2">
      <c r="B65" s="493"/>
      <c r="C65" s="333" t="s">
        <v>357</v>
      </c>
      <c r="D65" s="305" t="s">
        <v>271</v>
      </c>
      <c r="E65" s="349" t="s">
        <v>271</v>
      </c>
      <c r="F65" s="319" t="s">
        <v>299</v>
      </c>
      <c r="G65" s="322" t="s">
        <v>358</v>
      </c>
    </row>
    <row r="66" spans="2:7" ht="38.25" x14ac:dyDescent="0.2">
      <c r="B66" s="493"/>
      <c r="C66" s="333" t="s">
        <v>359</v>
      </c>
      <c r="D66" s="305" t="s">
        <v>271</v>
      </c>
      <c r="E66" s="349" t="s">
        <v>271</v>
      </c>
      <c r="F66" s="356" t="s">
        <v>322</v>
      </c>
      <c r="G66" s="322" t="s">
        <v>360</v>
      </c>
    </row>
    <row r="67" spans="2:7" x14ac:dyDescent="0.2">
      <c r="B67" s="493"/>
      <c r="C67" s="357" t="s">
        <v>361</v>
      </c>
      <c r="D67" s="305" t="s">
        <v>271</v>
      </c>
      <c r="E67" s="349" t="s">
        <v>271</v>
      </c>
      <c r="F67" s="305" t="s">
        <v>331</v>
      </c>
      <c r="G67" s="322" t="s">
        <v>339</v>
      </c>
    </row>
    <row r="68" spans="2:7" ht="38.25" x14ac:dyDescent="0.2">
      <c r="B68" s="493"/>
      <c r="C68" s="323" t="s">
        <v>362</v>
      </c>
      <c r="D68" s="347" t="s">
        <v>331</v>
      </c>
      <c r="E68" s="351" t="s">
        <v>339</v>
      </c>
      <c r="F68" s="347" t="s">
        <v>331</v>
      </c>
      <c r="G68" s="353" t="s">
        <v>339</v>
      </c>
    </row>
    <row r="69" spans="2:7" ht="14.25" customHeight="1" x14ac:dyDescent="0.2">
      <c r="B69" s="358"/>
      <c r="C69" s="330"/>
      <c r="D69" s="492" t="s">
        <v>340</v>
      </c>
      <c r="E69" s="492"/>
      <c r="F69" s="494" t="s">
        <v>363</v>
      </c>
      <c r="G69" s="494"/>
    </row>
    <row r="70" spans="2:7" ht="6.75" customHeight="1" x14ac:dyDescent="0.2">
      <c r="B70" s="359"/>
      <c r="C70" s="311"/>
      <c r="D70" s="312"/>
      <c r="E70" s="312"/>
      <c r="F70" s="312"/>
      <c r="G70" s="313"/>
    </row>
    <row r="71" spans="2:7" ht="15" customHeight="1" x14ac:dyDescent="0.2">
      <c r="B71" s="496" t="s">
        <v>24</v>
      </c>
      <c r="C71" s="496"/>
      <c r="D71" s="486" t="s">
        <v>264</v>
      </c>
      <c r="E71" s="486"/>
      <c r="F71" s="487" t="s">
        <v>265</v>
      </c>
      <c r="G71" s="487"/>
    </row>
    <row r="72" spans="2:7" ht="18" customHeight="1" x14ac:dyDescent="0.2">
      <c r="B72" s="496"/>
      <c r="C72" s="496"/>
      <c r="D72" s="301" t="s">
        <v>266</v>
      </c>
      <c r="E72" s="327" t="s">
        <v>267</v>
      </c>
      <c r="F72" s="328" t="s">
        <v>266</v>
      </c>
      <c r="G72" s="329" t="s">
        <v>267</v>
      </c>
    </row>
    <row r="73" spans="2:7" ht="37.5" customHeight="1" x14ac:dyDescent="0.2">
      <c r="B73" s="490" t="s">
        <v>364</v>
      </c>
      <c r="C73" s="344" t="s">
        <v>365</v>
      </c>
      <c r="D73" s="305" t="s">
        <v>271</v>
      </c>
      <c r="E73" s="331" t="s">
        <v>366</v>
      </c>
      <c r="F73" s="305" t="s">
        <v>271</v>
      </c>
      <c r="G73" s="306" t="s">
        <v>271</v>
      </c>
    </row>
    <row r="74" spans="2:7" ht="21.75" x14ac:dyDescent="0.2">
      <c r="B74" s="490"/>
      <c r="C74" s="360" t="s">
        <v>367</v>
      </c>
      <c r="D74" s="305" t="s">
        <v>271</v>
      </c>
      <c r="E74" s="307" t="s">
        <v>368</v>
      </c>
      <c r="F74" s="305" t="s">
        <v>271</v>
      </c>
      <c r="G74" s="306" t="s">
        <v>271</v>
      </c>
    </row>
    <row r="75" spans="2:7" ht="21.75" x14ac:dyDescent="0.2">
      <c r="B75" s="490"/>
      <c r="C75" s="360" t="s">
        <v>369</v>
      </c>
      <c r="D75" s="305" t="s">
        <v>271</v>
      </c>
      <c r="E75" s="307" t="s">
        <v>370</v>
      </c>
      <c r="F75" s="305" t="s">
        <v>271</v>
      </c>
      <c r="G75" s="306" t="s">
        <v>271</v>
      </c>
    </row>
    <row r="76" spans="2:7" ht="21.75" x14ac:dyDescent="0.2">
      <c r="B76" s="490"/>
      <c r="C76" s="360" t="s">
        <v>371</v>
      </c>
      <c r="D76" s="305" t="s">
        <v>271</v>
      </c>
      <c r="E76" s="307" t="s">
        <v>372</v>
      </c>
      <c r="F76" s="305" t="s">
        <v>271</v>
      </c>
      <c r="G76" s="306" t="s">
        <v>271</v>
      </c>
    </row>
    <row r="77" spans="2:7" ht="32.25" x14ac:dyDescent="0.2">
      <c r="B77" s="490"/>
      <c r="C77" s="360" t="s">
        <v>373</v>
      </c>
      <c r="D77" s="305" t="s">
        <v>271</v>
      </c>
      <c r="E77" s="307" t="s">
        <v>374</v>
      </c>
      <c r="F77" s="305" t="s">
        <v>271</v>
      </c>
      <c r="G77" s="306" t="s">
        <v>271</v>
      </c>
    </row>
    <row r="78" spans="2:7" ht="32.25" x14ac:dyDescent="0.2">
      <c r="B78" s="490"/>
      <c r="C78" s="361" t="s">
        <v>375</v>
      </c>
      <c r="D78" s="305" t="s">
        <v>271</v>
      </c>
      <c r="E78" s="307" t="s">
        <v>374</v>
      </c>
      <c r="F78" s="305" t="s">
        <v>271</v>
      </c>
      <c r="G78" s="306" t="s">
        <v>271</v>
      </c>
    </row>
    <row r="79" spans="2:7" x14ac:dyDescent="0.2">
      <c r="B79" s="490"/>
      <c r="C79" s="362" t="s">
        <v>376</v>
      </c>
      <c r="D79" s="305" t="s">
        <v>271</v>
      </c>
      <c r="E79" s="363" t="s">
        <v>297</v>
      </c>
      <c r="F79" s="305" t="s">
        <v>271</v>
      </c>
      <c r="G79" s="306" t="s">
        <v>271</v>
      </c>
    </row>
    <row r="80" spans="2:7" ht="15" customHeight="1" x14ac:dyDescent="0.2">
      <c r="B80" s="490"/>
      <c r="C80" s="364"/>
      <c r="D80" s="497" t="s">
        <v>264</v>
      </c>
      <c r="E80" s="497"/>
      <c r="F80" s="498" t="s">
        <v>265</v>
      </c>
      <c r="G80" s="498"/>
    </row>
    <row r="81" spans="2:7" ht="18" customHeight="1" x14ac:dyDescent="0.2">
      <c r="B81" s="490"/>
      <c r="C81" s="365"/>
      <c r="D81" s="499" t="s">
        <v>377</v>
      </c>
      <c r="E81" s="499"/>
      <c r="F81" s="500" t="s">
        <v>377</v>
      </c>
      <c r="G81" s="500"/>
    </row>
    <row r="82" spans="2:7" ht="38.25" x14ac:dyDescent="0.2">
      <c r="B82" s="490"/>
      <c r="C82" s="323" t="s">
        <v>378</v>
      </c>
      <c r="D82" s="501" t="s">
        <v>271</v>
      </c>
      <c r="E82" s="501"/>
      <c r="F82" s="502" t="s">
        <v>348</v>
      </c>
      <c r="G82" s="502"/>
    </row>
    <row r="83" spans="2:7" x14ac:dyDescent="0.2">
      <c r="B83" s="490"/>
      <c r="C83" s="366" t="s">
        <v>379</v>
      </c>
      <c r="D83" s="501"/>
      <c r="E83" s="501"/>
      <c r="F83" s="502"/>
      <c r="G83" s="502"/>
    </row>
    <row r="84" spans="2:7" x14ac:dyDescent="0.2">
      <c r="B84" s="490"/>
      <c r="C84" s="367" t="s">
        <v>380</v>
      </c>
      <c r="D84" s="503" t="s">
        <v>271</v>
      </c>
      <c r="E84" s="503"/>
      <c r="F84" s="504" t="s">
        <v>381</v>
      </c>
      <c r="G84" s="504"/>
    </row>
    <row r="85" spans="2:7" x14ac:dyDescent="0.2">
      <c r="B85" s="490"/>
      <c r="C85" s="364" t="s">
        <v>382</v>
      </c>
      <c r="D85" s="505" t="s">
        <v>338</v>
      </c>
      <c r="E85" s="505"/>
      <c r="F85" s="506" t="s">
        <v>271</v>
      </c>
      <c r="G85" s="506"/>
    </row>
    <row r="86" spans="2:7" ht="6.75" customHeight="1" x14ac:dyDescent="0.2">
      <c r="B86" s="368"/>
      <c r="C86" s="369"/>
      <c r="D86" s="370"/>
      <c r="E86" s="371"/>
      <c r="F86" s="370"/>
      <c r="G86" s="372"/>
    </row>
    <row r="87" spans="2:7" x14ac:dyDescent="0.2">
      <c r="B87" s="373"/>
      <c r="C87" s="374"/>
      <c r="D87" s="375"/>
      <c r="E87" s="109"/>
      <c r="F87" s="375"/>
      <c r="G87" s="109"/>
    </row>
    <row r="88" spans="2:7" x14ac:dyDescent="0.2">
      <c r="B88" s="376"/>
      <c r="C88" s="377"/>
      <c r="D88" s="340"/>
      <c r="E88" s="340"/>
      <c r="G88" s="340"/>
    </row>
    <row r="89" spans="2:7" x14ac:dyDescent="0.2">
      <c r="B89" s="376"/>
      <c r="C89" s="377"/>
      <c r="D89" s="340"/>
      <c r="E89" s="340"/>
      <c r="F89" s="340"/>
      <c r="G89" s="340"/>
    </row>
    <row r="90" spans="2:7" x14ac:dyDescent="0.2">
      <c r="B90" s="376"/>
      <c r="C90" s="377"/>
      <c r="D90" s="340"/>
      <c r="E90" s="340"/>
      <c r="F90" s="340"/>
      <c r="G90" s="340"/>
    </row>
    <row r="91" spans="2:7" x14ac:dyDescent="0.2">
      <c r="B91" s="376"/>
      <c r="C91" s="377"/>
      <c r="D91" s="340"/>
      <c r="E91" s="340"/>
      <c r="F91" s="340"/>
      <c r="G91" s="340"/>
    </row>
    <row r="92" spans="2:7" x14ac:dyDescent="0.2">
      <c r="B92" s="376"/>
      <c r="C92" s="377"/>
      <c r="D92" s="340"/>
      <c r="E92" s="340"/>
    </row>
    <row r="93" spans="2:7" x14ac:dyDescent="0.2">
      <c r="B93" s="376"/>
      <c r="C93" s="377"/>
      <c r="D93" s="340"/>
      <c r="E93" s="340"/>
      <c r="F93" s="340"/>
      <c r="G93" s="340"/>
    </row>
    <row r="94" spans="2:7" x14ac:dyDescent="0.2">
      <c r="B94" s="376"/>
      <c r="C94" s="377"/>
      <c r="D94" s="340"/>
      <c r="E94" s="340"/>
      <c r="F94" s="340"/>
      <c r="G94" s="340"/>
    </row>
    <row r="95" spans="2:7" x14ac:dyDescent="0.2">
      <c r="B95" s="376"/>
      <c r="C95" s="377"/>
      <c r="D95" s="340"/>
      <c r="E95" s="340"/>
      <c r="F95" s="340"/>
      <c r="G95" s="340"/>
    </row>
    <row r="96" spans="2:7" x14ac:dyDescent="0.2">
      <c r="B96" s="376"/>
      <c r="C96" s="377"/>
      <c r="D96" s="340"/>
      <c r="E96" s="340"/>
      <c r="F96" s="340"/>
      <c r="G96" s="340"/>
    </row>
    <row r="97" spans="2:7" x14ac:dyDescent="0.2">
      <c r="B97" s="376"/>
      <c r="C97" s="377"/>
      <c r="D97" s="340"/>
      <c r="E97" s="340"/>
      <c r="F97" s="340"/>
      <c r="G97" s="340"/>
    </row>
    <row r="98" spans="2:7" x14ac:dyDescent="0.2">
      <c r="B98" s="376"/>
      <c r="C98" s="377"/>
      <c r="D98" s="340"/>
      <c r="E98" s="340"/>
      <c r="F98" s="340"/>
      <c r="G98" s="340"/>
    </row>
    <row r="99" spans="2:7" x14ac:dyDescent="0.2">
      <c r="B99" s="376"/>
      <c r="C99" s="377"/>
      <c r="D99" s="340"/>
      <c r="E99" s="340"/>
      <c r="F99" s="340"/>
      <c r="G99" s="340"/>
    </row>
    <row r="100" spans="2:7" x14ac:dyDescent="0.2">
      <c r="B100" s="376"/>
      <c r="C100" s="377"/>
      <c r="D100" s="340"/>
      <c r="E100" s="340"/>
      <c r="F100" s="340"/>
      <c r="G100" s="340"/>
    </row>
    <row r="101" spans="2:7" x14ac:dyDescent="0.2">
      <c r="B101" s="376"/>
      <c r="C101" s="377"/>
      <c r="D101" s="340"/>
      <c r="E101" s="340"/>
      <c r="F101" s="340"/>
      <c r="G101" s="340"/>
    </row>
    <row r="102" spans="2:7" x14ac:dyDescent="0.2">
      <c r="B102" s="376"/>
      <c r="C102" s="377"/>
      <c r="D102" s="340"/>
      <c r="E102" s="340"/>
      <c r="F102" s="340"/>
      <c r="G102" s="340"/>
    </row>
    <row r="103" spans="2:7" x14ac:dyDescent="0.2">
      <c r="B103" s="376"/>
      <c r="C103" s="377"/>
      <c r="D103" s="340"/>
      <c r="E103" s="340"/>
      <c r="F103" s="340"/>
      <c r="G103" s="340"/>
    </row>
    <row r="104" spans="2:7" x14ac:dyDescent="0.2">
      <c r="B104" s="376"/>
      <c r="C104" s="377"/>
      <c r="D104" s="340"/>
      <c r="E104" s="340"/>
      <c r="F104" s="340"/>
      <c r="G104" s="340"/>
    </row>
    <row r="105" spans="2:7" x14ac:dyDescent="0.2">
      <c r="B105" s="376"/>
      <c r="C105" s="377"/>
      <c r="D105" s="340"/>
      <c r="E105" s="340"/>
      <c r="F105" s="340"/>
      <c r="G105" s="340"/>
    </row>
    <row r="106" spans="2:7" x14ac:dyDescent="0.2">
      <c r="B106" s="376"/>
      <c r="C106" s="377"/>
      <c r="D106" s="340"/>
      <c r="E106" s="340"/>
      <c r="F106" s="340"/>
      <c r="G106" s="340"/>
    </row>
    <row r="107" spans="2:7" x14ac:dyDescent="0.2">
      <c r="B107" s="376"/>
      <c r="C107" s="377"/>
      <c r="D107" s="340"/>
      <c r="E107" s="340"/>
      <c r="F107" s="340"/>
      <c r="G107" s="340"/>
    </row>
    <row r="108" spans="2:7" x14ac:dyDescent="0.2">
      <c r="B108" s="376"/>
      <c r="C108" s="377"/>
      <c r="D108" s="340"/>
      <c r="E108" s="340"/>
      <c r="F108" s="340"/>
      <c r="G108" s="340"/>
    </row>
    <row r="109" spans="2:7" x14ac:dyDescent="0.2">
      <c r="B109" s="376"/>
      <c r="C109" s="377"/>
      <c r="D109" s="340"/>
      <c r="E109" s="340"/>
      <c r="F109" s="340"/>
      <c r="G109" s="340"/>
    </row>
    <row r="110" spans="2:7" x14ac:dyDescent="0.2">
      <c r="B110" s="376"/>
      <c r="C110" s="377"/>
      <c r="D110" s="340"/>
      <c r="E110" s="340"/>
      <c r="F110" s="340"/>
      <c r="G110" s="340"/>
    </row>
    <row r="111" spans="2:7" x14ac:dyDescent="0.2">
      <c r="B111" s="376"/>
      <c r="C111" s="377"/>
      <c r="D111" s="340"/>
      <c r="E111" s="340"/>
      <c r="F111" s="340"/>
      <c r="G111" s="340"/>
    </row>
    <row r="112" spans="2:7" x14ac:dyDescent="0.2">
      <c r="B112" s="376"/>
      <c r="C112" s="377"/>
      <c r="D112" s="340"/>
      <c r="E112" s="340"/>
      <c r="F112" s="340"/>
      <c r="G112" s="340"/>
    </row>
    <row r="113" spans="2:7" x14ac:dyDescent="0.2">
      <c r="B113" s="376"/>
      <c r="C113" s="377"/>
      <c r="D113" s="340"/>
      <c r="E113" s="340"/>
      <c r="F113" s="340"/>
      <c r="G113" s="340"/>
    </row>
    <row r="114" spans="2:7" x14ac:dyDescent="0.2">
      <c r="B114" s="376"/>
      <c r="C114" s="377"/>
      <c r="D114" s="340"/>
      <c r="E114" s="340"/>
      <c r="F114" s="340"/>
      <c r="G114" s="340"/>
    </row>
    <row r="115" spans="2:7" x14ac:dyDescent="0.2">
      <c r="B115" s="376"/>
      <c r="C115" s="377"/>
      <c r="D115" s="340"/>
      <c r="E115" s="340"/>
      <c r="F115" s="340"/>
      <c r="G115" s="340"/>
    </row>
    <row r="116" spans="2:7" x14ac:dyDescent="0.2">
      <c r="B116" s="376"/>
      <c r="C116" s="377"/>
      <c r="D116" s="340"/>
      <c r="E116" s="340"/>
      <c r="F116" s="340"/>
      <c r="G116" s="340"/>
    </row>
    <row r="117" spans="2:7" x14ac:dyDescent="0.2">
      <c r="B117" s="376"/>
      <c r="C117" s="377"/>
      <c r="D117" s="340"/>
      <c r="E117" s="340"/>
      <c r="F117" s="340"/>
      <c r="G117" s="340"/>
    </row>
    <row r="118" spans="2:7" x14ac:dyDescent="0.2">
      <c r="B118" s="376"/>
      <c r="C118" s="377"/>
      <c r="D118" s="340"/>
      <c r="E118" s="340"/>
      <c r="F118" s="340"/>
      <c r="G118" s="340"/>
    </row>
    <row r="119" spans="2:7" x14ac:dyDescent="0.2">
      <c r="B119" s="376"/>
      <c r="C119" s="377"/>
      <c r="D119" s="340"/>
      <c r="E119" s="340"/>
      <c r="F119" s="340"/>
      <c r="G119" s="340"/>
    </row>
    <row r="120" spans="2:7" x14ac:dyDescent="0.2">
      <c r="B120" s="376"/>
      <c r="C120" s="377"/>
      <c r="D120" s="340"/>
      <c r="E120" s="340"/>
      <c r="F120" s="340"/>
      <c r="G120" s="340"/>
    </row>
    <row r="121" spans="2:7" x14ac:dyDescent="0.2">
      <c r="B121" s="376"/>
      <c r="C121" s="377"/>
      <c r="D121" s="340"/>
      <c r="E121" s="340"/>
      <c r="F121" s="340"/>
      <c r="G121" s="340"/>
    </row>
    <row r="122" spans="2:7" x14ac:dyDescent="0.2">
      <c r="B122" s="376"/>
      <c r="C122" s="377"/>
      <c r="D122" s="340"/>
      <c r="E122" s="340"/>
      <c r="F122" s="340"/>
      <c r="G122" s="340"/>
    </row>
    <row r="123" spans="2:7" x14ac:dyDescent="0.2">
      <c r="B123" s="376"/>
      <c r="C123" s="377"/>
      <c r="D123" s="340"/>
      <c r="E123" s="340"/>
      <c r="F123" s="340"/>
      <c r="G123" s="340"/>
    </row>
    <row r="124" spans="2:7" x14ac:dyDescent="0.2">
      <c r="B124" s="376"/>
      <c r="C124" s="377"/>
      <c r="D124" s="340"/>
      <c r="E124" s="340"/>
      <c r="F124" s="340"/>
      <c r="G124" s="340"/>
    </row>
    <row r="125" spans="2:7" x14ac:dyDescent="0.2">
      <c r="B125" s="376"/>
      <c r="C125" s="377"/>
      <c r="D125" s="340"/>
      <c r="E125" s="340"/>
      <c r="F125" s="340"/>
      <c r="G125" s="340"/>
    </row>
    <row r="126" spans="2:7" x14ac:dyDescent="0.2">
      <c r="B126" s="376"/>
      <c r="C126" s="377"/>
      <c r="D126" s="340"/>
      <c r="E126" s="340"/>
      <c r="F126" s="340"/>
      <c r="G126" s="340"/>
    </row>
    <row r="127" spans="2:7" x14ac:dyDescent="0.2">
      <c r="B127" s="376"/>
      <c r="C127" s="377"/>
      <c r="D127" s="340"/>
      <c r="E127" s="340"/>
      <c r="F127" s="340"/>
      <c r="G127" s="340"/>
    </row>
    <row r="128" spans="2:7" x14ac:dyDescent="0.2">
      <c r="B128" s="376"/>
      <c r="C128" s="377"/>
      <c r="D128" s="340"/>
      <c r="E128" s="340"/>
      <c r="F128" s="340"/>
      <c r="G128" s="340"/>
    </row>
    <row r="129" spans="2:7" x14ac:dyDescent="0.2">
      <c r="B129" s="376"/>
      <c r="C129" s="377"/>
      <c r="D129" s="340"/>
      <c r="E129" s="340"/>
      <c r="F129" s="340"/>
      <c r="G129" s="340"/>
    </row>
    <row r="130" spans="2:7" x14ac:dyDescent="0.2">
      <c r="B130" s="376"/>
      <c r="C130" s="377"/>
      <c r="D130" s="340"/>
      <c r="E130" s="340"/>
      <c r="F130" s="340"/>
      <c r="G130" s="340"/>
    </row>
    <row r="131" spans="2:7" x14ac:dyDescent="0.2">
      <c r="B131" s="376"/>
      <c r="C131" s="377"/>
      <c r="D131" s="340"/>
      <c r="E131" s="340"/>
      <c r="F131" s="340"/>
      <c r="G131" s="340"/>
    </row>
    <row r="132" spans="2:7" x14ac:dyDescent="0.2">
      <c r="B132" s="376"/>
      <c r="C132" s="377"/>
      <c r="D132" s="340"/>
      <c r="E132" s="340"/>
      <c r="F132" s="340"/>
      <c r="G132" s="340"/>
    </row>
    <row r="133" spans="2:7" x14ac:dyDescent="0.2">
      <c r="B133" s="376"/>
      <c r="C133" s="377"/>
      <c r="D133" s="340"/>
      <c r="E133" s="340"/>
      <c r="F133" s="340"/>
      <c r="G133" s="340"/>
    </row>
    <row r="134" spans="2:7" x14ac:dyDescent="0.2">
      <c r="B134" s="376"/>
      <c r="C134" s="377"/>
      <c r="D134" s="340"/>
      <c r="E134" s="340"/>
      <c r="F134" s="340"/>
      <c r="G134" s="340"/>
    </row>
    <row r="135" spans="2:7" x14ac:dyDescent="0.2">
      <c r="B135" s="376"/>
      <c r="C135" s="377"/>
      <c r="D135" s="340"/>
      <c r="E135" s="340"/>
      <c r="F135" s="340"/>
      <c r="G135" s="340"/>
    </row>
    <row r="136" spans="2:7" x14ac:dyDescent="0.2">
      <c r="B136" s="376"/>
      <c r="C136" s="377"/>
      <c r="D136" s="340"/>
      <c r="E136" s="340"/>
      <c r="F136" s="340"/>
      <c r="G136" s="340"/>
    </row>
    <row r="137" spans="2:7" x14ac:dyDescent="0.2">
      <c r="B137" s="376"/>
      <c r="C137" s="377"/>
      <c r="D137" s="340"/>
      <c r="E137" s="340"/>
      <c r="F137" s="340"/>
      <c r="G137" s="340"/>
    </row>
    <row r="138" spans="2:7" x14ac:dyDescent="0.2">
      <c r="B138" s="376"/>
      <c r="C138" s="377"/>
      <c r="D138" s="340"/>
      <c r="E138" s="340"/>
      <c r="F138" s="340"/>
      <c r="G138" s="340"/>
    </row>
    <row r="139" spans="2:7" x14ac:dyDescent="0.2">
      <c r="B139" s="376"/>
      <c r="C139" s="377"/>
      <c r="D139" s="340"/>
      <c r="E139" s="340"/>
      <c r="F139" s="340"/>
      <c r="G139" s="340"/>
    </row>
    <row r="140" spans="2:7" x14ac:dyDescent="0.2">
      <c r="B140" s="376"/>
      <c r="C140" s="377"/>
      <c r="D140" s="340"/>
      <c r="E140" s="340"/>
      <c r="F140" s="340"/>
      <c r="G140" s="340"/>
    </row>
    <row r="141" spans="2:7" x14ac:dyDescent="0.2">
      <c r="B141" s="376"/>
      <c r="C141" s="377"/>
      <c r="D141" s="340"/>
      <c r="E141" s="340"/>
      <c r="F141" s="340"/>
      <c r="G141" s="340"/>
    </row>
    <row r="142" spans="2:7" x14ac:dyDescent="0.2">
      <c r="B142" s="376"/>
      <c r="C142" s="377"/>
      <c r="D142" s="340"/>
      <c r="E142" s="340"/>
      <c r="F142" s="340"/>
      <c r="G142" s="340"/>
    </row>
    <row r="143" spans="2:7" x14ac:dyDescent="0.2">
      <c r="B143" s="376"/>
      <c r="C143" s="377"/>
      <c r="D143" s="340"/>
      <c r="E143" s="340"/>
      <c r="F143" s="340"/>
      <c r="G143" s="340"/>
    </row>
    <row r="144" spans="2:7" x14ac:dyDescent="0.2">
      <c r="B144" s="376"/>
      <c r="C144" s="377"/>
      <c r="D144" s="340"/>
      <c r="E144" s="340"/>
      <c r="F144" s="340"/>
      <c r="G144" s="340"/>
    </row>
    <row r="145" spans="2:7" x14ac:dyDescent="0.2">
      <c r="B145" s="376"/>
      <c r="C145" s="377"/>
      <c r="D145" s="340"/>
      <c r="E145" s="340"/>
      <c r="F145" s="340"/>
      <c r="G145" s="340"/>
    </row>
    <row r="146" spans="2:7" x14ac:dyDescent="0.2">
      <c r="B146" s="376"/>
      <c r="C146" s="377"/>
      <c r="D146" s="340"/>
      <c r="E146" s="340"/>
      <c r="F146" s="340"/>
      <c r="G146" s="340"/>
    </row>
    <row r="147" spans="2:7" x14ac:dyDescent="0.2">
      <c r="B147" s="376"/>
      <c r="C147" s="377"/>
      <c r="D147" s="340"/>
      <c r="E147" s="340"/>
      <c r="F147" s="340"/>
      <c r="G147" s="340"/>
    </row>
    <row r="148" spans="2:7" x14ac:dyDescent="0.2">
      <c r="B148" s="376"/>
      <c r="C148" s="377"/>
      <c r="D148" s="340"/>
      <c r="E148" s="340"/>
      <c r="F148" s="340"/>
      <c r="G148" s="340"/>
    </row>
    <row r="149" spans="2:7" x14ac:dyDescent="0.2">
      <c r="B149" s="376"/>
      <c r="C149" s="377"/>
      <c r="D149" s="340"/>
      <c r="E149" s="340"/>
      <c r="F149" s="340"/>
      <c r="G149" s="340"/>
    </row>
    <row r="150" spans="2:7" x14ac:dyDescent="0.2">
      <c r="B150" s="376"/>
      <c r="C150" s="377"/>
      <c r="D150" s="340"/>
      <c r="E150" s="340"/>
      <c r="F150" s="340"/>
      <c r="G150" s="340"/>
    </row>
    <row r="151" spans="2:7" x14ac:dyDescent="0.2">
      <c r="B151" s="376"/>
      <c r="C151" s="377"/>
      <c r="D151" s="340"/>
      <c r="E151" s="340"/>
      <c r="F151" s="340"/>
      <c r="G151" s="340"/>
    </row>
    <row r="152" spans="2:7" x14ac:dyDescent="0.2">
      <c r="B152" s="376"/>
      <c r="C152" s="377"/>
      <c r="D152" s="340"/>
      <c r="E152" s="340"/>
      <c r="F152" s="340"/>
      <c r="G152" s="340"/>
    </row>
    <row r="153" spans="2:7" x14ac:dyDescent="0.2">
      <c r="B153" s="376"/>
      <c r="C153" s="377"/>
      <c r="D153" s="340"/>
      <c r="E153" s="340"/>
      <c r="F153" s="340"/>
      <c r="G153" s="340"/>
    </row>
    <row r="154" spans="2:7" x14ac:dyDescent="0.2">
      <c r="B154" s="376"/>
      <c r="C154" s="377"/>
      <c r="D154" s="340"/>
      <c r="E154" s="340"/>
      <c r="F154" s="340"/>
      <c r="G154" s="340"/>
    </row>
    <row r="155" spans="2:7" x14ac:dyDescent="0.2">
      <c r="B155" s="376"/>
      <c r="C155" s="377"/>
      <c r="D155" s="340"/>
      <c r="E155" s="340"/>
      <c r="F155" s="340"/>
      <c r="G155" s="340"/>
    </row>
    <row r="156" spans="2:7" x14ac:dyDescent="0.2">
      <c r="B156" s="376"/>
      <c r="C156" s="377"/>
      <c r="D156" s="340"/>
      <c r="E156" s="340"/>
      <c r="F156" s="340"/>
      <c r="G156" s="340"/>
    </row>
    <row r="157" spans="2:7" x14ac:dyDescent="0.2">
      <c r="B157" s="376"/>
      <c r="C157" s="377"/>
      <c r="D157" s="340"/>
      <c r="E157" s="340"/>
      <c r="F157" s="340"/>
      <c r="G157" s="340"/>
    </row>
    <row r="158" spans="2:7" x14ac:dyDescent="0.2">
      <c r="B158" s="376"/>
      <c r="C158" s="377"/>
      <c r="D158" s="340"/>
      <c r="E158" s="340"/>
      <c r="F158" s="340"/>
      <c r="G158" s="340"/>
    </row>
    <row r="159" spans="2:7" x14ac:dyDescent="0.2">
      <c r="B159" s="376"/>
      <c r="C159" s="377"/>
      <c r="D159" s="340"/>
      <c r="E159" s="340"/>
      <c r="F159" s="340"/>
      <c r="G159" s="340"/>
    </row>
    <row r="160" spans="2:7" x14ac:dyDescent="0.2">
      <c r="B160" s="376"/>
      <c r="C160" s="377"/>
      <c r="D160" s="340"/>
      <c r="E160" s="340"/>
      <c r="F160" s="340"/>
      <c r="G160" s="340"/>
    </row>
    <row r="161" spans="2:7" x14ac:dyDescent="0.2">
      <c r="B161" s="376"/>
      <c r="C161" s="377"/>
      <c r="D161" s="340"/>
      <c r="E161" s="340"/>
      <c r="F161" s="340"/>
      <c r="G161" s="340"/>
    </row>
    <row r="162" spans="2:7" x14ac:dyDescent="0.2">
      <c r="B162" s="376"/>
      <c r="C162" s="377"/>
      <c r="D162" s="340"/>
      <c r="E162" s="340"/>
      <c r="F162" s="340"/>
      <c r="G162" s="340"/>
    </row>
    <row r="163" spans="2:7" x14ac:dyDescent="0.2">
      <c r="B163" s="376"/>
      <c r="C163" s="377"/>
      <c r="D163" s="340"/>
      <c r="E163" s="340"/>
      <c r="F163" s="340"/>
      <c r="G163" s="340"/>
    </row>
    <row r="164" spans="2:7" x14ac:dyDescent="0.2">
      <c r="B164" s="376"/>
      <c r="C164" s="377"/>
      <c r="D164" s="340"/>
      <c r="E164" s="340"/>
      <c r="F164" s="340"/>
      <c r="G164" s="340"/>
    </row>
    <row r="165" spans="2:7" x14ac:dyDescent="0.2">
      <c r="B165" s="376"/>
      <c r="C165" s="377"/>
      <c r="D165" s="340"/>
      <c r="E165" s="340"/>
      <c r="F165" s="340"/>
      <c r="G165" s="340"/>
    </row>
    <row r="166" spans="2:7" x14ac:dyDescent="0.2">
      <c r="B166" s="376"/>
      <c r="C166" s="377"/>
      <c r="D166" s="340"/>
      <c r="E166" s="340"/>
      <c r="F166" s="340"/>
      <c r="G166" s="340"/>
    </row>
    <row r="167" spans="2:7" x14ac:dyDescent="0.2">
      <c r="B167" s="376"/>
      <c r="C167" s="377"/>
      <c r="D167" s="340"/>
      <c r="E167" s="340"/>
      <c r="F167" s="340"/>
      <c r="G167" s="340"/>
    </row>
    <row r="168" spans="2:7" x14ac:dyDescent="0.2">
      <c r="B168" s="376"/>
      <c r="C168" s="377"/>
      <c r="D168" s="340"/>
      <c r="E168" s="340"/>
      <c r="F168" s="340"/>
      <c r="G168" s="340"/>
    </row>
    <row r="169" spans="2:7" x14ac:dyDescent="0.2">
      <c r="B169" s="376"/>
      <c r="C169" s="377"/>
      <c r="D169" s="340"/>
      <c r="E169" s="340"/>
      <c r="F169" s="340"/>
      <c r="G169" s="340"/>
    </row>
    <row r="170" spans="2:7" x14ac:dyDescent="0.2">
      <c r="B170" s="376"/>
      <c r="C170" s="377"/>
      <c r="D170" s="340"/>
      <c r="E170" s="340"/>
      <c r="F170" s="340"/>
      <c r="G170" s="340"/>
    </row>
    <row r="171" spans="2:7" x14ac:dyDescent="0.2">
      <c r="B171" s="376"/>
      <c r="C171" s="377"/>
      <c r="D171" s="340"/>
      <c r="E171" s="340"/>
      <c r="F171" s="340"/>
      <c r="G171" s="340"/>
    </row>
    <row r="172" spans="2:7" x14ac:dyDescent="0.2">
      <c r="B172" s="376"/>
      <c r="C172" s="377"/>
      <c r="D172" s="340"/>
      <c r="E172" s="340"/>
      <c r="F172" s="340"/>
      <c r="G172" s="340"/>
    </row>
    <row r="173" spans="2:7" x14ac:dyDescent="0.2">
      <c r="B173" s="376"/>
      <c r="C173" s="377"/>
      <c r="D173" s="340"/>
      <c r="E173" s="340"/>
      <c r="F173" s="340"/>
      <c r="G173" s="340"/>
    </row>
    <row r="174" spans="2:7" x14ac:dyDescent="0.2">
      <c r="B174" s="376"/>
      <c r="C174" s="377"/>
      <c r="D174" s="340"/>
      <c r="E174" s="340"/>
      <c r="F174" s="340"/>
      <c r="G174" s="340"/>
    </row>
    <row r="175" spans="2:7" x14ac:dyDescent="0.2">
      <c r="B175" s="376"/>
      <c r="C175" s="377"/>
      <c r="D175" s="340"/>
      <c r="E175" s="340"/>
      <c r="F175" s="340"/>
      <c r="G175" s="340"/>
    </row>
    <row r="176" spans="2:7" x14ac:dyDescent="0.2">
      <c r="B176" s="376"/>
      <c r="C176" s="377"/>
      <c r="D176" s="340"/>
      <c r="E176" s="340"/>
      <c r="F176" s="340"/>
      <c r="G176" s="340"/>
    </row>
    <row r="177" spans="2:7" x14ac:dyDescent="0.2">
      <c r="B177" s="376"/>
      <c r="C177" s="377"/>
      <c r="D177" s="340"/>
      <c r="E177" s="340"/>
      <c r="F177" s="340"/>
      <c r="G177" s="340"/>
    </row>
    <row r="178" spans="2:7" x14ac:dyDescent="0.2">
      <c r="B178" s="376"/>
      <c r="C178" s="377"/>
      <c r="D178" s="340"/>
      <c r="E178" s="340"/>
      <c r="F178" s="340"/>
      <c r="G178" s="340"/>
    </row>
    <row r="179" spans="2:7" x14ac:dyDescent="0.2">
      <c r="B179" s="376"/>
      <c r="C179" s="377"/>
      <c r="D179" s="340"/>
      <c r="E179" s="340"/>
      <c r="F179" s="340"/>
      <c r="G179" s="340"/>
    </row>
    <row r="180" spans="2:7" x14ac:dyDescent="0.2">
      <c r="B180" s="376"/>
      <c r="C180" s="377"/>
      <c r="D180" s="340"/>
      <c r="E180" s="340"/>
      <c r="F180" s="340"/>
      <c r="G180" s="340"/>
    </row>
    <row r="181" spans="2:7" x14ac:dyDescent="0.2">
      <c r="B181" s="376"/>
      <c r="C181" s="377"/>
      <c r="D181" s="340"/>
      <c r="E181" s="340"/>
      <c r="F181" s="340"/>
      <c r="G181" s="340"/>
    </row>
    <row r="182" spans="2:7" x14ac:dyDescent="0.2">
      <c r="B182" s="376"/>
      <c r="C182" s="377"/>
      <c r="D182" s="340"/>
      <c r="E182" s="340"/>
      <c r="F182" s="340"/>
      <c r="G182" s="340"/>
    </row>
    <row r="183" spans="2:7" x14ac:dyDescent="0.2">
      <c r="B183" s="376"/>
      <c r="C183" s="377"/>
      <c r="D183" s="340"/>
      <c r="E183" s="340"/>
      <c r="F183" s="340"/>
      <c r="G183" s="340"/>
    </row>
    <row r="184" spans="2:7" x14ac:dyDescent="0.2">
      <c r="B184" s="376"/>
      <c r="C184" s="377"/>
      <c r="D184" s="340"/>
      <c r="E184" s="340"/>
      <c r="F184" s="340"/>
      <c r="G184" s="340"/>
    </row>
    <row r="185" spans="2:7" x14ac:dyDescent="0.2">
      <c r="B185" s="376"/>
      <c r="C185" s="377"/>
      <c r="D185" s="340"/>
      <c r="E185" s="340"/>
      <c r="F185" s="340"/>
      <c r="G185" s="340"/>
    </row>
    <row r="186" spans="2:7" x14ac:dyDescent="0.2">
      <c r="B186" s="376"/>
      <c r="C186" s="377"/>
      <c r="D186" s="340"/>
      <c r="E186" s="340"/>
      <c r="F186" s="340"/>
      <c r="G186" s="340"/>
    </row>
    <row r="187" spans="2:7" x14ac:dyDescent="0.2">
      <c r="B187" s="376"/>
      <c r="C187" s="377"/>
      <c r="D187" s="340"/>
      <c r="E187" s="340"/>
      <c r="F187" s="340"/>
      <c r="G187" s="340"/>
    </row>
    <row r="188" spans="2:7" x14ac:dyDescent="0.2">
      <c r="B188" s="376"/>
      <c r="C188" s="377"/>
      <c r="D188" s="340"/>
      <c r="E188" s="340"/>
      <c r="F188" s="340"/>
      <c r="G188" s="340"/>
    </row>
    <row r="189" spans="2:7" x14ac:dyDescent="0.2">
      <c r="B189" s="376"/>
      <c r="C189" s="377"/>
      <c r="D189" s="340"/>
      <c r="E189" s="340"/>
      <c r="F189" s="340"/>
      <c r="G189" s="340"/>
    </row>
    <row r="190" spans="2:7" x14ac:dyDescent="0.2">
      <c r="B190" s="376"/>
      <c r="C190" s="377"/>
      <c r="D190" s="340"/>
      <c r="E190" s="340"/>
      <c r="F190" s="340"/>
      <c r="G190" s="340"/>
    </row>
    <row r="191" spans="2:7" x14ac:dyDescent="0.2">
      <c r="B191" s="376"/>
      <c r="C191" s="377"/>
      <c r="D191" s="340"/>
      <c r="E191" s="340"/>
      <c r="F191" s="340"/>
      <c r="G191" s="340"/>
    </row>
    <row r="192" spans="2:7" x14ac:dyDescent="0.2">
      <c r="B192" s="376"/>
      <c r="C192" s="377"/>
      <c r="D192" s="340"/>
      <c r="E192" s="340"/>
      <c r="F192" s="340"/>
      <c r="G192" s="340"/>
    </row>
    <row r="193" spans="2:7" x14ac:dyDescent="0.2">
      <c r="B193" s="376"/>
      <c r="C193" s="377"/>
      <c r="D193" s="340"/>
      <c r="E193" s="340"/>
      <c r="F193" s="340"/>
      <c r="G193" s="340"/>
    </row>
    <row r="194" spans="2:7" x14ac:dyDescent="0.2">
      <c r="B194" s="376"/>
      <c r="C194" s="377"/>
      <c r="D194" s="340"/>
      <c r="E194" s="340"/>
      <c r="F194" s="340"/>
      <c r="G194" s="340"/>
    </row>
    <row r="195" spans="2:7" x14ac:dyDescent="0.2">
      <c r="B195" s="376"/>
      <c r="C195" s="377"/>
      <c r="D195" s="340"/>
      <c r="E195" s="340"/>
      <c r="F195" s="340"/>
      <c r="G195" s="340"/>
    </row>
    <row r="196" spans="2:7" x14ac:dyDescent="0.2">
      <c r="B196" s="376"/>
      <c r="C196" s="377"/>
      <c r="D196" s="340"/>
      <c r="E196" s="340"/>
      <c r="F196" s="340"/>
      <c r="G196" s="340"/>
    </row>
    <row r="197" spans="2:7" x14ac:dyDescent="0.2">
      <c r="B197" s="376"/>
      <c r="C197" s="377"/>
      <c r="D197" s="340"/>
      <c r="E197" s="340"/>
      <c r="F197" s="340"/>
      <c r="G197" s="340"/>
    </row>
    <row r="198" spans="2:7" x14ac:dyDescent="0.2">
      <c r="B198" s="376"/>
      <c r="C198" s="377"/>
      <c r="D198" s="340"/>
      <c r="E198" s="340"/>
      <c r="F198" s="340"/>
      <c r="G198" s="340"/>
    </row>
    <row r="199" spans="2:7" x14ac:dyDescent="0.2">
      <c r="B199" s="376"/>
      <c r="C199" s="377"/>
      <c r="D199" s="340"/>
      <c r="E199" s="340"/>
      <c r="F199" s="340"/>
      <c r="G199" s="340"/>
    </row>
    <row r="200" spans="2:7" x14ac:dyDescent="0.2">
      <c r="B200" s="376"/>
      <c r="C200" s="377"/>
      <c r="D200" s="340"/>
      <c r="E200" s="340"/>
      <c r="F200" s="340"/>
      <c r="G200" s="340"/>
    </row>
    <row r="201" spans="2:7" x14ac:dyDescent="0.2">
      <c r="B201" s="376"/>
      <c r="C201" s="377"/>
      <c r="D201" s="340"/>
      <c r="E201" s="340"/>
      <c r="F201" s="340"/>
      <c r="G201" s="340"/>
    </row>
    <row r="202" spans="2:7" x14ac:dyDescent="0.2">
      <c r="B202" s="376"/>
      <c r="C202" s="377"/>
      <c r="D202" s="340"/>
      <c r="E202" s="340"/>
      <c r="F202" s="340"/>
      <c r="G202" s="340"/>
    </row>
    <row r="203" spans="2:7" x14ac:dyDescent="0.2">
      <c r="B203" s="376"/>
      <c r="C203" s="377"/>
      <c r="D203" s="340"/>
      <c r="E203" s="340"/>
      <c r="F203" s="340"/>
      <c r="G203" s="340"/>
    </row>
    <row r="204" spans="2:7" x14ac:dyDescent="0.2">
      <c r="B204" s="376"/>
      <c r="C204" s="377"/>
      <c r="D204" s="340"/>
      <c r="E204" s="340"/>
      <c r="F204" s="340"/>
      <c r="G204" s="340"/>
    </row>
    <row r="205" spans="2:7" x14ac:dyDescent="0.2">
      <c r="B205" s="376"/>
      <c r="C205" s="377"/>
      <c r="D205" s="340"/>
      <c r="E205" s="340"/>
      <c r="F205" s="340"/>
      <c r="G205" s="340"/>
    </row>
    <row r="206" spans="2:7" x14ac:dyDescent="0.2">
      <c r="B206" s="376"/>
      <c r="C206" s="377"/>
      <c r="D206" s="340"/>
      <c r="E206" s="340"/>
      <c r="F206" s="340"/>
      <c r="G206" s="340"/>
    </row>
    <row r="207" spans="2:7" x14ac:dyDescent="0.2">
      <c r="B207" s="376"/>
      <c r="C207" s="377"/>
      <c r="D207" s="340"/>
      <c r="E207" s="340"/>
      <c r="F207" s="340"/>
      <c r="G207" s="340"/>
    </row>
    <row r="208" spans="2:7" x14ac:dyDescent="0.2">
      <c r="B208" s="376"/>
      <c r="C208" s="377"/>
      <c r="D208" s="340"/>
      <c r="E208" s="340"/>
      <c r="F208" s="340"/>
      <c r="G208" s="340"/>
    </row>
    <row r="209" spans="2:7" x14ac:dyDescent="0.2">
      <c r="B209" s="376"/>
      <c r="C209" s="377"/>
      <c r="D209" s="340"/>
      <c r="E209" s="340"/>
      <c r="F209" s="340"/>
      <c r="G209" s="340"/>
    </row>
    <row r="210" spans="2:7" x14ac:dyDescent="0.2">
      <c r="B210" s="376"/>
      <c r="C210" s="377"/>
      <c r="D210" s="340"/>
      <c r="E210" s="340"/>
      <c r="F210" s="340"/>
      <c r="G210" s="340"/>
    </row>
    <row r="211" spans="2:7" x14ac:dyDescent="0.2">
      <c r="B211" s="376"/>
      <c r="C211" s="377"/>
      <c r="D211" s="340"/>
      <c r="E211" s="340"/>
      <c r="F211" s="340"/>
      <c r="G211" s="340"/>
    </row>
    <row r="212" spans="2:7" x14ac:dyDescent="0.2">
      <c r="B212" s="376"/>
      <c r="C212" s="377"/>
      <c r="D212" s="340"/>
      <c r="E212" s="340"/>
      <c r="F212" s="340"/>
      <c r="G212" s="340"/>
    </row>
    <row r="213" spans="2:7" x14ac:dyDescent="0.2">
      <c r="B213" s="376"/>
      <c r="C213" s="377"/>
      <c r="D213" s="340"/>
      <c r="E213" s="340"/>
      <c r="F213" s="340"/>
      <c r="G213" s="340"/>
    </row>
    <row r="214" spans="2:7" x14ac:dyDescent="0.2">
      <c r="B214" s="376"/>
      <c r="C214" s="377"/>
      <c r="D214" s="340"/>
      <c r="E214" s="340"/>
      <c r="F214" s="340"/>
      <c r="G214" s="340"/>
    </row>
    <row r="215" spans="2:7" x14ac:dyDescent="0.2">
      <c r="B215" s="376"/>
      <c r="C215" s="377"/>
      <c r="D215" s="340"/>
      <c r="E215" s="340"/>
      <c r="F215" s="340"/>
      <c r="G215" s="340"/>
    </row>
    <row r="216" spans="2:7" x14ac:dyDescent="0.2">
      <c r="B216" s="376"/>
      <c r="C216" s="377"/>
      <c r="D216" s="340"/>
      <c r="E216" s="340"/>
      <c r="F216" s="340"/>
      <c r="G216" s="340"/>
    </row>
    <row r="217" spans="2:7" x14ac:dyDescent="0.2">
      <c r="B217" s="376"/>
      <c r="C217" s="377"/>
      <c r="D217" s="340"/>
      <c r="E217" s="340"/>
      <c r="F217" s="340"/>
      <c r="G217" s="340"/>
    </row>
    <row r="218" spans="2:7" x14ac:dyDescent="0.2">
      <c r="B218" s="376"/>
      <c r="C218" s="377"/>
      <c r="D218" s="340"/>
      <c r="E218" s="340"/>
      <c r="F218" s="340"/>
      <c r="G218" s="340"/>
    </row>
    <row r="219" spans="2:7" x14ac:dyDescent="0.2">
      <c r="B219" s="376"/>
      <c r="C219" s="377"/>
      <c r="D219" s="340"/>
      <c r="E219" s="340"/>
      <c r="F219" s="340"/>
      <c r="G219" s="340"/>
    </row>
    <row r="220" spans="2:7" x14ac:dyDescent="0.2">
      <c r="B220" s="376"/>
      <c r="C220" s="377"/>
      <c r="D220" s="340"/>
      <c r="E220" s="340"/>
      <c r="F220" s="340"/>
      <c r="G220" s="340"/>
    </row>
    <row r="221" spans="2:7" x14ac:dyDescent="0.2">
      <c r="B221" s="376"/>
      <c r="C221" s="377"/>
      <c r="D221" s="340"/>
      <c r="E221" s="340"/>
      <c r="F221" s="340"/>
      <c r="G221" s="340"/>
    </row>
    <row r="222" spans="2:7" x14ac:dyDescent="0.2">
      <c r="B222" s="376"/>
      <c r="C222" s="377"/>
      <c r="D222" s="340"/>
      <c r="E222" s="340"/>
      <c r="F222" s="340"/>
      <c r="G222" s="340"/>
    </row>
    <row r="223" spans="2:7" x14ac:dyDescent="0.2">
      <c r="B223" s="376"/>
      <c r="C223" s="377"/>
      <c r="D223" s="340"/>
      <c r="E223" s="340"/>
      <c r="F223" s="340"/>
      <c r="G223" s="340"/>
    </row>
    <row r="224" spans="2:7" x14ac:dyDescent="0.2">
      <c r="B224" s="376"/>
      <c r="C224" s="377"/>
      <c r="D224" s="340"/>
      <c r="E224" s="340"/>
      <c r="F224" s="340"/>
      <c r="G224" s="340"/>
    </row>
    <row r="225" spans="2:7" x14ac:dyDescent="0.2">
      <c r="B225" s="376"/>
      <c r="C225" s="377"/>
      <c r="D225" s="340"/>
      <c r="E225" s="340"/>
      <c r="F225" s="340"/>
      <c r="G225" s="340"/>
    </row>
    <row r="226" spans="2:7" x14ac:dyDescent="0.2">
      <c r="B226" s="376"/>
      <c r="C226" s="377"/>
      <c r="D226" s="340"/>
      <c r="E226" s="340"/>
      <c r="F226" s="340"/>
      <c r="G226" s="340"/>
    </row>
    <row r="227" spans="2:7" x14ac:dyDescent="0.2">
      <c r="B227" s="376"/>
      <c r="C227" s="377"/>
      <c r="D227" s="340"/>
      <c r="E227" s="340"/>
      <c r="F227" s="340"/>
      <c r="G227" s="340"/>
    </row>
    <row r="228" spans="2:7" x14ac:dyDescent="0.2">
      <c r="B228" s="376"/>
      <c r="C228" s="377"/>
      <c r="D228" s="340"/>
      <c r="E228" s="340"/>
      <c r="F228" s="340"/>
      <c r="G228" s="340"/>
    </row>
    <row r="229" spans="2:7" x14ac:dyDescent="0.2">
      <c r="B229" s="376"/>
      <c r="C229" s="377"/>
      <c r="D229" s="340"/>
      <c r="E229" s="340"/>
      <c r="F229" s="340"/>
      <c r="G229" s="340"/>
    </row>
    <row r="230" spans="2:7" x14ac:dyDescent="0.2">
      <c r="B230" s="376"/>
      <c r="C230" s="377"/>
      <c r="D230" s="340"/>
      <c r="E230" s="340"/>
      <c r="F230" s="340"/>
      <c r="G230" s="340"/>
    </row>
    <row r="231" spans="2:7" x14ac:dyDescent="0.2">
      <c r="B231" s="376"/>
      <c r="C231" s="377"/>
      <c r="D231" s="340"/>
      <c r="E231" s="340"/>
      <c r="F231" s="340"/>
      <c r="G231" s="340"/>
    </row>
    <row r="232" spans="2:7" x14ac:dyDescent="0.2">
      <c r="B232" s="376"/>
      <c r="C232" s="377"/>
      <c r="D232" s="340"/>
      <c r="E232" s="340"/>
      <c r="F232" s="340"/>
      <c r="G232" s="340"/>
    </row>
    <row r="233" spans="2:7" x14ac:dyDescent="0.2">
      <c r="B233" s="376"/>
      <c r="C233" s="377"/>
      <c r="D233" s="340"/>
      <c r="E233" s="340"/>
      <c r="F233" s="340"/>
      <c r="G233" s="340"/>
    </row>
    <row r="234" spans="2:7" x14ac:dyDescent="0.2">
      <c r="B234" s="376"/>
      <c r="C234" s="377"/>
      <c r="D234" s="340"/>
      <c r="E234" s="340"/>
      <c r="F234" s="340"/>
      <c r="G234" s="340"/>
    </row>
    <row r="235" spans="2:7" x14ac:dyDescent="0.2">
      <c r="B235" s="376"/>
      <c r="C235" s="377"/>
      <c r="D235" s="340"/>
      <c r="E235" s="340"/>
      <c r="F235" s="340"/>
      <c r="G235" s="340"/>
    </row>
    <row r="236" spans="2:7" x14ac:dyDescent="0.2">
      <c r="B236" s="376"/>
      <c r="C236" s="377"/>
      <c r="D236" s="340"/>
      <c r="E236" s="340"/>
      <c r="F236" s="340"/>
      <c r="G236" s="340"/>
    </row>
    <row r="237" spans="2:7" x14ac:dyDescent="0.2">
      <c r="B237" s="376"/>
      <c r="C237" s="377"/>
      <c r="D237" s="340"/>
      <c r="E237" s="340"/>
      <c r="F237" s="340"/>
      <c r="G237" s="340"/>
    </row>
    <row r="238" spans="2:7" x14ac:dyDescent="0.2">
      <c r="B238" s="376"/>
      <c r="C238" s="377"/>
      <c r="D238" s="340"/>
      <c r="E238" s="340"/>
      <c r="F238" s="340"/>
      <c r="G238" s="340"/>
    </row>
    <row r="239" spans="2:7" x14ac:dyDescent="0.2">
      <c r="B239" s="376"/>
      <c r="C239" s="377"/>
      <c r="D239" s="340"/>
      <c r="E239" s="340"/>
      <c r="F239" s="340"/>
      <c r="G239" s="340"/>
    </row>
    <row r="240" spans="2:7" x14ac:dyDescent="0.2">
      <c r="B240" s="376"/>
      <c r="C240" s="377"/>
      <c r="D240" s="340"/>
      <c r="E240" s="340"/>
      <c r="F240" s="340"/>
      <c r="G240" s="340"/>
    </row>
    <row r="241" spans="2:7" x14ac:dyDescent="0.2">
      <c r="B241" s="376"/>
      <c r="C241" s="377"/>
      <c r="D241" s="340"/>
      <c r="E241" s="340"/>
      <c r="F241" s="340"/>
      <c r="G241" s="340"/>
    </row>
    <row r="242" spans="2:7" x14ac:dyDescent="0.2">
      <c r="B242" s="376"/>
      <c r="C242" s="377"/>
      <c r="D242" s="340"/>
      <c r="E242" s="340"/>
      <c r="F242" s="340"/>
      <c r="G242" s="340"/>
    </row>
    <row r="243" spans="2:7" x14ac:dyDescent="0.2">
      <c r="B243" s="376"/>
      <c r="C243" s="377"/>
      <c r="D243" s="340"/>
      <c r="E243" s="340"/>
      <c r="F243" s="340"/>
      <c r="G243" s="340"/>
    </row>
    <row r="244" spans="2:7" x14ac:dyDescent="0.2">
      <c r="B244" s="376"/>
      <c r="C244" s="377"/>
      <c r="D244" s="340"/>
      <c r="E244" s="340"/>
      <c r="F244" s="340"/>
      <c r="G244" s="340"/>
    </row>
    <row r="245" spans="2:7" x14ac:dyDescent="0.2">
      <c r="B245" s="376"/>
      <c r="C245" s="377"/>
      <c r="D245" s="340"/>
      <c r="E245" s="340"/>
      <c r="F245" s="340"/>
      <c r="G245" s="340"/>
    </row>
    <row r="246" spans="2:7" x14ac:dyDescent="0.2">
      <c r="B246" s="376"/>
      <c r="C246" s="377"/>
      <c r="D246" s="340"/>
      <c r="E246" s="340"/>
      <c r="F246" s="340"/>
      <c r="G246" s="340"/>
    </row>
    <row r="247" spans="2:7" x14ac:dyDescent="0.2">
      <c r="B247" s="376"/>
      <c r="C247" s="377"/>
      <c r="D247" s="340"/>
      <c r="E247" s="340"/>
      <c r="F247" s="340"/>
      <c r="G247" s="340"/>
    </row>
    <row r="248" spans="2:7" x14ac:dyDescent="0.2">
      <c r="B248" s="376"/>
      <c r="C248" s="377"/>
      <c r="D248" s="340"/>
      <c r="E248" s="340"/>
      <c r="F248" s="340"/>
      <c r="G248" s="340"/>
    </row>
    <row r="249" spans="2:7" x14ac:dyDescent="0.2">
      <c r="B249" s="376"/>
      <c r="C249" s="377"/>
      <c r="D249" s="340"/>
      <c r="E249" s="340"/>
      <c r="F249" s="340"/>
      <c r="G249" s="340"/>
    </row>
    <row r="250" spans="2:7" x14ac:dyDescent="0.2">
      <c r="B250" s="376"/>
      <c r="C250" s="377"/>
      <c r="D250" s="340"/>
      <c r="E250" s="340"/>
      <c r="F250" s="340"/>
      <c r="G250" s="340"/>
    </row>
    <row r="251" spans="2:7" x14ac:dyDescent="0.2">
      <c r="B251" s="376"/>
      <c r="C251" s="377"/>
      <c r="D251" s="340"/>
      <c r="E251" s="340"/>
      <c r="F251" s="340"/>
      <c r="G251" s="340"/>
    </row>
    <row r="252" spans="2:7" x14ac:dyDescent="0.2">
      <c r="B252" s="376"/>
      <c r="C252" s="377"/>
      <c r="D252" s="340"/>
      <c r="E252" s="340"/>
      <c r="F252" s="340"/>
      <c r="G252" s="340"/>
    </row>
    <row r="253" spans="2:7" x14ac:dyDescent="0.2">
      <c r="B253" s="376"/>
      <c r="C253" s="377"/>
      <c r="D253" s="340"/>
      <c r="E253" s="340"/>
      <c r="F253" s="340"/>
      <c r="G253" s="340"/>
    </row>
    <row r="254" spans="2:7" x14ac:dyDescent="0.2">
      <c r="B254" s="376"/>
      <c r="C254" s="377"/>
      <c r="D254" s="340"/>
      <c r="E254" s="340"/>
      <c r="F254" s="340"/>
      <c r="G254" s="340"/>
    </row>
    <row r="255" spans="2:7" x14ac:dyDescent="0.2">
      <c r="B255" s="376"/>
      <c r="C255" s="377"/>
      <c r="D255" s="340"/>
      <c r="E255" s="340"/>
      <c r="F255" s="340"/>
      <c r="G255" s="340"/>
    </row>
    <row r="256" spans="2:7" x14ac:dyDescent="0.2">
      <c r="B256" s="376"/>
      <c r="C256" s="377"/>
      <c r="D256" s="340"/>
      <c r="E256" s="340"/>
      <c r="F256" s="340"/>
      <c r="G256" s="340"/>
    </row>
    <row r="257" spans="2:7" x14ac:dyDescent="0.2">
      <c r="B257" s="376"/>
      <c r="C257" s="377"/>
      <c r="D257" s="340"/>
      <c r="E257" s="340"/>
      <c r="F257" s="340"/>
      <c r="G257" s="340"/>
    </row>
    <row r="258" spans="2:7" x14ac:dyDescent="0.2">
      <c r="B258" s="376"/>
      <c r="C258" s="377"/>
      <c r="D258" s="340"/>
      <c r="E258" s="340"/>
      <c r="F258" s="340"/>
      <c r="G258" s="340"/>
    </row>
    <row r="259" spans="2:7" x14ac:dyDescent="0.2">
      <c r="B259" s="376"/>
      <c r="C259" s="377"/>
      <c r="D259" s="340"/>
      <c r="E259" s="340"/>
      <c r="F259" s="340"/>
      <c r="G259" s="340"/>
    </row>
    <row r="260" spans="2:7" x14ac:dyDescent="0.2">
      <c r="B260" s="376"/>
      <c r="C260" s="377"/>
      <c r="D260" s="340"/>
      <c r="E260" s="340"/>
      <c r="F260" s="340"/>
      <c r="G260" s="340"/>
    </row>
    <row r="261" spans="2:7" x14ac:dyDescent="0.2">
      <c r="B261" s="376"/>
      <c r="C261" s="377"/>
      <c r="D261" s="340"/>
      <c r="E261" s="340"/>
      <c r="F261" s="340"/>
      <c r="G261" s="340"/>
    </row>
    <row r="262" spans="2:7" x14ac:dyDescent="0.2">
      <c r="B262" s="376"/>
      <c r="C262" s="377"/>
      <c r="D262" s="340"/>
      <c r="E262" s="340"/>
      <c r="F262" s="340"/>
      <c r="G262" s="340"/>
    </row>
    <row r="263" spans="2:7" x14ac:dyDescent="0.2">
      <c r="B263" s="376"/>
      <c r="C263" s="377"/>
      <c r="D263" s="340"/>
      <c r="E263" s="340"/>
      <c r="F263" s="340"/>
      <c r="G263" s="340"/>
    </row>
    <row r="264" spans="2:7" x14ac:dyDescent="0.2">
      <c r="B264" s="376"/>
      <c r="C264" s="377"/>
      <c r="D264" s="340"/>
      <c r="E264" s="340"/>
      <c r="F264" s="340"/>
      <c r="G264" s="340"/>
    </row>
    <row r="265" spans="2:7" x14ac:dyDescent="0.2">
      <c r="B265" s="376"/>
      <c r="C265" s="377"/>
      <c r="D265" s="340"/>
      <c r="E265" s="340"/>
      <c r="F265" s="340"/>
      <c r="G265" s="340"/>
    </row>
    <row r="266" spans="2:7" x14ac:dyDescent="0.2">
      <c r="B266" s="376"/>
      <c r="C266" s="377"/>
      <c r="D266" s="340"/>
      <c r="E266" s="340"/>
      <c r="F266" s="340"/>
      <c r="G266" s="340"/>
    </row>
    <row r="267" spans="2:7" x14ac:dyDescent="0.2">
      <c r="B267" s="376"/>
      <c r="C267" s="377"/>
      <c r="D267" s="340"/>
      <c r="E267" s="340"/>
      <c r="F267" s="340"/>
      <c r="G267" s="340"/>
    </row>
    <row r="268" spans="2:7" x14ac:dyDescent="0.2">
      <c r="B268" s="376"/>
      <c r="C268" s="377"/>
      <c r="D268" s="340"/>
      <c r="E268" s="340"/>
      <c r="F268" s="340"/>
      <c r="G268" s="340"/>
    </row>
    <row r="269" spans="2:7" x14ac:dyDescent="0.2">
      <c r="B269" s="376"/>
      <c r="C269" s="377"/>
      <c r="D269" s="340"/>
      <c r="E269" s="340"/>
      <c r="F269" s="340"/>
      <c r="G269" s="340"/>
    </row>
    <row r="270" spans="2:7" x14ac:dyDescent="0.2">
      <c r="B270" s="376"/>
      <c r="C270" s="377"/>
      <c r="D270" s="340"/>
      <c r="E270" s="340"/>
      <c r="F270" s="340"/>
      <c r="G270" s="340"/>
    </row>
    <row r="271" spans="2:7" x14ac:dyDescent="0.2">
      <c r="B271" s="376"/>
      <c r="C271" s="377"/>
      <c r="D271" s="340"/>
      <c r="E271" s="340"/>
      <c r="F271" s="340"/>
      <c r="G271" s="340"/>
    </row>
    <row r="272" spans="2:7" x14ac:dyDescent="0.2">
      <c r="B272" s="376"/>
      <c r="C272" s="377"/>
      <c r="D272" s="340"/>
      <c r="E272" s="340"/>
      <c r="F272" s="340"/>
      <c r="G272" s="340"/>
    </row>
    <row r="273" spans="2:7" x14ac:dyDescent="0.2">
      <c r="B273" s="376"/>
      <c r="C273" s="377"/>
      <c r="D273" s="340"/>
      <c r="E273" s="340"/>
      <c r="F273" s="340"/>
      <c r="G273" s="340"/>
    </row>
    <row r="274" spans="2:7" x14ac:dyDescent="0.2">
      <c r="B274" s="376"/>
      <c r="C274" s="377"/>
      <c r="D274" s="340"/>
      <c r="E274" s="340"/>
      <c r="F274" s="340"/>
      <c r="G274" s="340"/>
    </row>
    <row r="275" spans="2:7" x14ac:dyDescent="0.2">
      <c r="B275" s="376"/>
      <c r="C275" s="377"/>
      <c r="D275" s="340"/>
      <c r="E275" s="340"/>
      <c r="F275" s="340"/>
      <c r="G275" s="340"/>
    </row>
    <row r="276" spans="2:7" x14ac:dyDescent="0.2">
      <c r="B276" s="376"/>
      <c r="C276" s="377"/>
      <c r="D276" s="340"/>
      <c r="E276" s="340"/>
      <c r="F276" s="340"/>
      <c r="G276" s="340"/>
    </row>
    <row r="277" spans="2:7" x14ac:dyDescent="0.2">
      <c r="B277" s="376"/>
      <c r="C277" s="377"/>
      <c r="D277" s="340"/>
      <c r="E277" s="340"/>
      <c r="F277" s="340"/>
      <c r="G277" s="340"/>
    </row>
    <row r="278" spans="2:7" x14ac:dyDescent="0.2">
      <c r="B278" s="376"/>
      <c r="C278" s="377"/>
      <c r="D278" s="340"/>
      <c r="E278" s="340"/>
      <c r="F278" s="340"/>
      <c r="G278" s="340"/>
    </row>
    <row r="279" spans="2:7" x14ac:dyDescent="0.2">
      <c r="B279" s="376"/>
      <c r="C279" s="377"/>
      <c r="D279" s="340"/>
      <c r="E279" s="340"/>
      <c r="F279" s="340"/>
      <c r="G279" s="340"/>
    </row>
    <row r="280" spans="2:7" x14ac:dyDescent="0.2">
      <c r="B280" s="376"/>
      <c r="C280" s="377"/>
      <c r="D280" s="340"/>
      <c r="E280" s="340"/>
      <c r="F280" s="340"/>
      <c r="G280" s="340"/>
    </row>
    <row r="281" spans="2:7" x14ac:dyDescent="0.2">
      <c r="B281" s="376"/>
      <c r="C281" s="377"/>
      <c r="D281" s="340"/>
      <c r="E281" s="340"/>
      <c r="F281" s="340"/>
      <c r="G281" s="340"/>
    </row>
    <row r="282" spans="2:7" x14ac:dyDescent="0.2">
      <c r="B282" s="376"/>
      <c r="C282" s="377"/>
      <c r="D282" s="340"/>
      <c r="E282" s="340"/>
      <c r="F282" s="340"/>
      <c r="G282" s="340"/>
    </row>
    <row r="283" spans="2:7" x14ac:dyDescent="0.2">
      <c r="B283" s="376"/>
      <c r="C283" s="377"/>
      <c r="D283" s="340"/>
      <c r="E283" s="340"/>
      <c r="F283" s="340"/>
      <c r="G283" s="340"/>
    </row>
    <row r="284" spans="2:7" x14ac:dyDescent="0.2">
      <c r="B284" s="376"/>
      <c r="C284" s="377"/>
      <c r="D284" s="340"/>
      <c r="E284" s="340"/>
      <c r="F284" s="340"/>
      <c r="G284" s="340"/>
    </row>
    <row r="285" spans="2:7" x14ac:dyDescent="0.2">
      <c r="B285" s="376"/>
      <c r="C285" s="377"/>
      <c r="D285" s="340"/>
      <c r="E285" s="340"/>
      <c r="F285" s="340"/>
      <c r="G285" s="340"/>
    </row>
    <row r="286" spans="2:7" x14ac:dyDescent="0.2">
      <c r="B286" s="376"/>
      <c r="C286" s="377"/>
      <c r="D286" s="340"/>
      <c r="E286" s="340"/>
      <c r="F286" s="340"/>
      <c r="G286" s="340"/>
    </row>
    <row r="287" spans="2:7" x14ac:dyDescent="0.2">
      <c r="B287" s="376"/>
      <c r="C287" s="377"/>
      <c r="D287" s="340"/>
      <c r="E287" s="340"/>
      <c r="F287" s="340"/>
      <c r="G287" s="340"/>
    </row>
    <row r="288" spans="2:7" x14ac:dyDescent="0.2">
      <c r="B288" s="376"/>
      <c r="C288" s="377"/>
      <c r="D288" s="340"/>
      <c r="E288" s="340"/>
      <c r="F288" s="340"/>
      <c r="G288" s="340"/>
    </row>
    <row r="289" spans="2:7" x14ac:dyDescent="0.2">
      <c r="B289" s="376"/>
      <c r="C289" s="377"/>
      <c r="D289" s="340"/>
      <c r="E289" s="340"/>
      <c r="F289" s="340"/>
      <c r="G289" s="340"/>
    </row>
    <row r="290" spans="2:7" x14ac:dyDescent="0.2">
      <c r="B290" s="376"/>
      <c r="C290" s="377"/>
      <c r="D290" s="340"/>
      <c r="E290" s="340"/>
      <c r="F290" s="340"/>
      <c r="G290" s="340"/>
    </row>
    <row r="291" spans="2:7" x14ac:dyDescent="0.2">
      <c r="B291" s="376"/>
      <c r="C291" s="377"/>
      <c r="D291" s="340"/>
      <c r="E291" s="340"/>
      <c r="F291" s="340"/>
      <c r="G291" s="340"/>
    </row>
    <row r="292" spans="2:7" x14ac:dyDescent="0.2">
      <c r="B292" s="376"/>
      <c r="C292" s="377"/>
      <c r="D292" s="340"/>
      <c r="E292" s="340"/>
      <c r="F292" s="340"/>
      <c r="G292" s="340"/>
    </row>
    <row r="293" spans="2:7" x14ac:dyDescent="0.2">
      <c r="B293" s="376"/>
      <c r="C293" s="377"/>
      <c r="D293" s="340"/>
      <c r="E293" s="340"/>
      <c r="F293" s="340"/>
      <c r="G293" s="340"/>
    </row>
    <row r="294" spans="2:7" x14ac:dyDescent="0.2">
      <c r="B294" s="376"/>
      <c r="C294" s="377"/>
      <c r="D294" s="340"/>
      <c r="E294" s="340"/>
      <c r="F294" s="340"/>
      <c r="G294" s="340"/>
    </row>
    <row r="295" spans="2:7" x14ac:dyDescent="0.2">
      <c r="B295" s="376"/>
      <c r="C295" s="377"/>
      <c r="D295" s="340"/>
      <c r="E295" s="340"/>
      <c r="F295" s="340"/>
      <c r="G295" s="340"/>
    </row>
    <row r="296" spans="2:7" x14ac:dyDescent="0.2">
      <c r="B296" s="376"/>
      <c r="C296" s="377"/>
      <c r="D296" s="340"/>
      <c r="E296" s="340"/>
      <c r="F296" s="340"/>
      <c r="G296" s="340"/>
    </row>
    <row r="297" spans="2:7" x14ac:dyDescent="0.2">
      <c r="B297" s="376"/>
      <c r="C297" s="377"/>
      <c r="D297" s="340"/>
      <c r="E297" s="340"/>
      <c r="F297" s="340"/>
      <c r="G297" s="340"/>
    </row>
    <row r="298" spans="2:7" x14ac:dyDescent="0.2">
      <c r="B298" s="376"/>
      <c r="C298" s="377"/>
      <c r="D298" s="340"/>
      <c r="E298" s="340"/>
      <c r="F298" s="340"/>
      <c r="G298" s="340"/>
    </row>
    <row r="299" spans="2:7" x14ac:dyDescent="0.2">
      <c r="B299" s="376"/>
      <c r="C299" s="377"/>
      <c r="D299" s="340"/>
      <c r="E299" s="340"/>
      <c r="F299" s="340"/>
      <c r="G299" s="340"/>
    </row>
    <row r="300" spans="2:7" x14ac:dyDescent="0.2">
      <c r="B300" s="376"/>
      <c r="C300" s="377"/>
      <c r="D300" s="340"/>
      <c r="E300" s="340"/>
      <c r="F300" s="340"/>
      <c r="G300" s="340"/>
    </row>
    <row r="301" spans="2:7" x14ac:dyDescent="0.2">
      <c r="B301" s="376"/>
      <c r="C301" s="377"/>
      <c r="D301" s="340"/>
      <c r="E301" s="340"/>
      <c r="F301" s="340"/>
      <c r="G301" s="340"/>
    </row>
    <row r="302" spans="2:7" x14ac:dyDescent="0.2">
      <c r="B302" s="376"/>
      <c r="C302" s="377"/>
      <c r="D302" s="340"/>
      <c r="E302" s="340"/>
      <c r="F302" s="340"/>
      <c r="G302" s="340"/>
    </row>
    <row r="303" spans="2:7" x14ac:dyDescent="0.2">
      <c r="B303" s="376"/>
      <c r="C303" s="377"/>
      <c r="D303" s="340"/>
      <c r="E303" s="340"/>
      <c r="F303" s="340"/>
      <c r="G303" s="340"/>
    </row>
    <row r="304" spans="2:7" x14ac:dyDescent="0.2">
      <c r="B304" s="376"/>
      <c r="C304" s="377"/>
      <c r="D304" s="340"/>
      <c r="E304" s="340"/>
      <c r="F304" s="340"/>
      <c r="G304" s="340"/>
    </row>
    <row r="305" spans="2:7" x14ac:dyDescent="0.2">
      <c r="B305" s="376"/>
      <c r="C305" s="377"/>
      <c r="D305" s="340"/>
      <c r="E305" s="340"/>
      <c r="F305" s="340"/>
      <c r="G305" s="340"/>
    </row>
    <row r="306" spans="2:7" x14ac:dyDescent="0.2">
      <c r="B306" s="376"/>
      <c r="C306" s="377"/>
      <c r="D306" s="340"/>
      <c r="E306" s="340"/>
      <c r="F306" s="340"/>
      <c r="G306" s="340"/>
    </row>
    <row r="307" spans="2:7" x14ac:dyDescent="0.2">
      <c r="B307" s="376"/>
      <c r="C307" s="377"/>
      <c r="D307" s="340"/>
      <c r="E307" s="340"/>
      <c r="F307" s="340"/>
      <c r="G307" s="340"/>
    </row>
    <row r="308" spans="2:7" x14ac:dyDescent="0.2">
      <c r="B308" s="376"/>
      <c r="C308" s="377"/>
      <c r="D308" s="340"/>
      <c r="E308" s="340"/>
      <c r="F308" s="340"/>
      <c r="G308" s="340"/>
    </row>
    <row r="309" spans="2:7" x14ac:dyDescent="0.2">
      <c r="B309" s="376"/>
      <c r="C309" s="377"/>
      <c r="D309" s="340"/>
      <c r="E309" s="340"/>
      <c r="F309" s="340"/>
      <c r="G309" s="340"/>
    </row>
    <row r="310" spans="2:7" x14ac:dyDescent="0.2">
      <c r="B310" s="376"/>
      <c r="C310" s="377"/>
      <c r="D310" s="340"/>
      <c r="E310" s="340"/>
      <c r="F310" s="340"/>
      <c r="G310" s="340"/>
    </row>
    <row r="311" spans="2:7" x14ac:dyDescent="0.2">
      <c r="B311" s="376"/>
      <c r="C311" s="377"/>
      <c r="D311" s="340"/>
      <c r="E311" s="340"/>
      <c r="F311" s="340"/>
      <c r="G311" s="340"/>
    </row>
    <row r="312" spans="2:7" x14ac:dyDescent="0.2">
      <c r="B312" s="376"/>
      <c r="C312" s="377"/>
      <c r="D312" s="340"/>
      <c r="E312" s="340"/>
      <c r="F312" s="340"/>
      <c r="G312" s="340"/>
    </row>
    <row r="313" spans="2:7" x14ac:dyDescent="0.2">
      <c r="B313" s="376"/>
      <c r="C313" s="377"/>
      <c r="D313" s="340"/>
      <c r="E313" s="340"/>
      <c r="F313" s="340"/>
      <c r="G313" s="340"/>
    </row>
    <row r="314" spans="2:7" x14ac:dyDescent="0.2">
      <c r="B314" s="376"/>
      <c r="C314" s="377"/>
      <c r="D314" s="340"/>
      <c r="E314" s="340"/>
      <c r="F314" s="340"/>
      <c r="G314" s="340"/>
    </row>
    <row r="315" spans="2:7" x14ac:dyDescent="0.2">
      <c r="B315" s="376"/>
      <c r="C315" s="377"/>
      <c r="D315" s="340"/>
      <c r="E315" s="340"/>
      <c r="F315" s="340"/>
      <c r="G315" s="340"/>
    </row>
    <row r="316" spans="2:7" x14ac:dyDescent="0.2">
      <c r="B316" s="376"/>
      <c r="C316" s="377"/>
      <c r="D316" s="340"/>
      <c r="E316" s="340"/>
      <c r="F316" s="340"/>
      <c r="G316" s="340"/>
    </row>
    <row r="317" spans="2:7" x14ac:dyDescent="0.2">
      <c r="B317" s="376"/>
      <c r="C317" s="377"/>
      <c r="D317" s="340"/>
      <c r="E317" s="340"/>
      <c r="F317" s="340"/>
      <c r="G317" s="340"/>
    </row>
    <row r="318" spans="2:7" x14ac:dyDescent="0.2">
      <c r="B318" s="376"/>
      <c r="C318" s="377"/>
      <c r="D318" s="340"/>
      <c r="E318" s="340"/>
      <c r="F318" s="340"/>
      <c r="G318" s="340"/>
    </row>
    <row r="319" spans="2:7" x14ac:dyDescent="0.2">
      <c r="B319" s="376"/>
      <c r="C319" s="377"/>
      <c r="D319" s="340"/>
      <c r="E319" s="340"/>
      <c r="F319" s="340"/>
      <c r="G319" s="340"/>
    </row>
    <row r="320" spans="2:7" x14ac:dyDescent="0.2">
      <c r="B320" s="376"/>
      <c r="C320" s="377"/>
      <c r="D320" s="340"/>
      <c r="E320" s="340"/>
      <c r="F320" s="340"/>
      <c r="G320" s="340"/>
    </row>
    <row r="321" spans="2:7" x14ac:dyDescent="0.2">
      <c r="B321" s="376"/>
      <c r="C321" s="377"/>
      <c r="D321" s="340"/>
      <c r="E321" s="340"/>
      <c r="F321" s="340"/>
      <c r="G321" s="340"/>
    </row>
    <row r="322" spans="2:7" x14ac:dyDescent="0.2">
      <c r="B322" s="376"/>
      <c r="C322" s="377"/>
      <c r="D322" s="340"/>
      <c r="E322" s="340"/>
      <c r="F322" s="340"/>
      <c r="G322" s="340"/>
    </row>
    <row r="323" spans="2:7" x14ac:dyDescent="0.2">
      <c r="B323" s="376"/>
      <c r="C323" s="377"/>
      <c r="D323" s="340"/>
      <c r="E323" s="340"/>
      <c r="F323" s="340"/>
      <c r="G323" s="340"/>
    </row>
    <row r="324" spans="2:7" x14ac:dyDescent="0.2">
      <c r="B324" s="376"/>
      <c r="C324" s="377"/>
      <c r="D324" s="340"/>
      <c r="E324" s="340"/>
      <c r="F324" s="340"/>
      <c r="G324" s="340"/>
    </row>
    <row r="325" spans="2:7" x14ac:dyDescent="0.2">
      <c r="B325" s="376"/>
      <c r="C325" s="377"/>
      <c r="D325" s="340"/>
      <c r="E325" s="340"/>
      <c r="F325" s="340"/>
      <c r="G325" s="340"/>
    </row>
    <row r="326" spans="2:7" x14ac:dyDescent="0.2">
      <c r="B326" s="376"/>
      <c r="C326" s="377"/>
      <c r="D326" s="340"/>
      <c r="E326" s="340"/>
      <c r="F326" s="340"/>
      <c r="G326" s="340"/>
    </row>
    <row r="327" spans="2:7" x14ac:dyDescent="0.2">
      <c r="B327" s="376"/>
      <c r="C327" s="377"/>
      <c r="D327" s="340"/>
      <c r="E327" s="340"/>
      <c r="F327" s="340"/>
      <c r="G327" s="340"/>
    </row>
    <row r="328" spans="2:7" x14ac:dyDescent="0.2">
      <c r="B328" s="376"/>
      <c r="C328" s="377"/>
      <c r="D328" s="340"/>
      <c r="E328" s="340"/>
      <c r="F328" s="340"/>
      <c r="G328" s="340"/>
    </row>
    <row r="329" spans="2:7" x14ac:dyDescent="0.2">
      <c r="B329" s="376"/>
      <c r="C329" s="377"/>
      <c r="D329" s="340"/>
      <c r="E329" s="340"/>
      <c r="F329" s="340"/>
      <c r="G329" s="340"/>
    </row>
    <row r="330" spans="2:7" x14ac:dyDescent="0.2">
      <c r="B330" s="376"/>
      <c r="C330" s="377"/>
      <c r="D330" s="340"/>
      <c r="E330" s="340"/>
      <c r="F330" s="340"/>
      <c r="G330" s="340"/>
    </row>
    <row r="331" spans="2:7" x14ac:dyDescent="0.2">
      <c r="B331" s="376"/>
      <c r="C331" s="377"/>
      <c r="D331" s="340"/>
      <c r="E331" s="340"/>
      <c r="F331" s="340"/>
      <c r="G331" s="340"/>
    </row>
    <row r="332" spans="2:7" x14ac:dyDescent="0.2">
      <c r="B332" s="376"/>
      <c r="C332" s="377"/>
      <c r="D332" s="340"/>
      <c r="E332" s="340"/>
      <c r="F332" s="340"/>
      <c r="G332" s="340"/>
    </row>
    <row r="333" spans="2:7" x14ac:dyDescent="0.2">
      <c r="B333" s="376"/>
      <c r="C333" s="377"/>
      <c r="D333" s="340"/>
      <c r="E333" s="340"/>
      <c r="F333" s="340"/>
      <c r="G333" s="340"/>
    </row>
    <row r="334" spans="2:7" x14ac:dyDescent="0.2">
      <c r="B334" s="376"/>
      <c r="C334" s="377"/>
      <c r="D334" s="340"/>
      <c r="E334" s="340"/>
      <c r="F334" s="340"/>
      <c r="G334" s="340"/>
    </row>
    <row r="335" spans="2:7" x14ac:dyDescent="0.2">
      <c r="B335" s="376"/>
      <c r="C335" s="377"/>
      <c r="D335" s="340"/>
      <c r="E335" s="340"/>
      <c r="F335" s="340"/>
      <c r="G335" s="340"/>
    </row>
    <row r="336" spans="2:7" x14ac:dyDescent="0.2">
      <c r="B336" s="376"/>
      <c r="C336" s="377"/>
      <c r="D336" s="340"/>
      <c r="E336" s="340"/>
      <c r="F336" s="340"/>
      <c r="G336" s="340"/>
    </row>
    <row r="337" spans="2:7" x14ac:dyDescent="0.2">
      <c r="B337" s="376"/>
      <c r="C337" s="377"/>
      <c r="D337" s="340"/>
      <c r="E337" s="340"/>
      <c r="F337" s="340"/>
      <c r="G337" s="340"/>
    </row>
    <row r="338" spans="2:7" x14ac:dyDescent="0.2">
      <c r="B338" s="376"/>
      <c r="C338" s="377"/>
      <c r="D338" s="340"/>
      <c r="E338" s="340"/>
      <c r="F338" s="340"/>
      <c r="G338" s="340"/>
    </row>
    <row r="339" spans="2:7" x14ac:dyDescent="0.2">
      <c r="B339" s="376"/>
      <c r="C339" s="377"/>
      <c r="D339" s="340"/>
      <c r="E339" s="340"/>
      <c r="F339" s="340"/>
      <c r="G339" s="340"/>
    </row>
    <row r="340" spans="2:7" x14ac:dyDescent="0.2">
      <c r="B340" s="376"/>
      <c r="C340" s="377"/>
      <c r="D340" s="340"/>
      <c r="E340" s="340"/>
      <c r="F340" s="340"/>
      <c r="G340" s="340"/>
    </row>
    <row r="341" spans="2:7" x14ac:dyDescent="0.2">
      <c r="B341" s="376"/>
      <c r="C341" s="377"/>
      <c r="D341" s="340"/>
      <c r="E341" s="340"/>
      <c r="F341" s="340"/>
      <c r="G341" s="340"/>
    </row>
    <row r="342" spans="2:7" x14ac:dyDescent="0.2">
      <c r="B342" s="376"/>
      <c r="C342" s="377"/>
      <c r="D342" s="340"/>
      <c r="E342" s="340"/>
      <c r="F342" s="340"/>
      <c r="G342" s="340"/>
    </row>
    <row r="343" spans="2:7" x14ac:dyDescent="0.2">
      <c r="B343" s="376"/>
      <c r="C343" s="377"/>
      <c r="D343" s="340"/>
      <c r="E343" s="340"/>
      <c r="F343" s="340"/>
      <c r="G343" s="340"/>
    </row>
    <row r="344" spans="2:7" x14ac:dyDescent="0.2">
      <c r="B344" s="376"/>
      <c r="C344" s="377"/>
      <c r="D344" s="340"/>
      <c r="E344" s="340"/>
      <c r="F344" s="340"/>
      <c r="G344" s="340"/>
    </row>
    <row r="345" spans="2:7" x14ac:dyDescent="0.2">
      <c r="B345" s="376"/>
      <c r="C345" s="377"/>
      <c r="D345" s="340"/>
      <c r="E345" s="340"/>
      <c r="F345" s="340"/>
      <c r="G345" s="340"/>
    </row>
    <row r="346" spans="2:7" x14ac:dyDescent="0.2">
      <c r="B346" s="376"/>
      <c r="C346" s="377"/>
      <c r="D346" s="340"/>
      <c r="E346" s="340"/>
      <c r="F346" s="340"/>
      <c r="G346" s="340"/>
    </row>
    <row r="347" spans="2:7" x14ac:dyDescent="0.2">
      <c r="B347" s="376"/>
      <c r="C347" s="377"/>
      <c r="D347" s="340"/>
      <c r="E347" s="340"/>
      <c r="F347" s="340"/>
      <c r="G347" s="340"/>
    </row>
    <row r="348" spans="2:7" x14ac:dyDescent="0.2">
      <c r="B348" s="376"/>
      <c r="C348" s="377"/>
      <c r="D348" s="340"/>
      <c r="E348" s="340"/>
      <c r="F348" s="340"/>
      <c r="G348" s="340"/>
    </row>
    <row r="349" spans="2:7" x14ac:dyDescent="0.2">
      <c r="B349" s="376"/>
      <c r="C349" s="377"/>
      <c r="D349" s="340"/>
      <c r="E349" s="340"/>
      <c r="F349" s="340"/>
      <c r="G349" s="340"/>
    </row>
    <row r="350" spans="2:7" x14ac:dyDescent="0.2">
      <c r="B350" s="376"/>
      <c r="C350" s="377"/>
      <c r="D350" s="340"/>
      <c r="E350" s="340"/>
      <c r="F350" s="340"/>
      <c r="G350" s="340"/>
    </row>
    <row r="351" spans="2:7" x14ac:dyDescent="0.2">
      <c r="B351" s="376"/>
      <c r="C351" s="377"/>
      <c r="D351" s="340"/>
      <c r="E351" s="340"/>
      <c r="F351" s="340"/>
      <c r="G351" s="340"/>
    </row>
    <row r="352" spans="2:7" x14ac:dyDescent="0.2">
      <c r="B352" s="376"/>
      <c r="C352" s="377"/>
      <c r="D352" s="340"/>
      <c r="E352" s="340"/>
      <c r="F352" s="340"/>
      <c r="G352" s="340"/>
    </row>
    <row r="353" spans="2:7" x14ac:dyDescent="0.2">
      <c r="B353" s="376"/>
      <c r="C353" s="377"/>
      <c r="D353" s="340"/>
      <c r="E353" s="340"/>
      <c r="F353" s="340"/>
      <c r="G353" s="340"/>
    </row>
    <row r="354" spans="2:7" x14ac:dyDescent="0.2">
      <c r="B354" s="376"/>
      <c r="C354" s="377"/>
      <c r="D354" s="340"/>
      <c r="E354" s="340"/>
      <c r="F354" s="340"/>
      <c r="G354" s="340"/>
    </row>
    <row r="355" spans="2:7" x14ac:dyDescent="0.2">
      <c r="B355" s="376"/>
      <c r="C355" s="377"/>
      <c r="D355" s="340"/>
      <c r="E355" s="340"/>
      <c r="F355" s="340"/>
      <c r="G355" s="340"/>
    </row>
    <row r="356" spans="2:7" x14ac:dyDescent="0.2">
      <c r="B356" s="376"/>
      <c r="C356" s="377"/>
      <c r="D356" s="340"/>
      <c r="E356" s="340"/>
      <c r="F356" s="340"/>
      <c r="G356" s="340"/>
    </row>
    <row r="357" spans="2:7" x14ac:dyDescent="0.2">
      <c r="B357" s="376"/>
      <c r="C357" s="377"/>
      <c r="D357" s="340"/>
      <c r="E357" s="340"/>
      <c r="F357" s="340"/>
      <c r="G357" s="340"/>
    </row>
    <row r="358" spans="2:7" x14ac:dyDescent="0.2">
      <c r="B358" s="376"/>
      <c r="C358" s="377"/>
      <c r="D358" s="340"/>
      <c r="E358" s="340"/>
      <c r="F358" s="340"/>
      <c r="G358" s="340"/>
    </row>
    <row r="359" spans="2:7" x14ac:dyDescent="0.2">
      <c r="B359" s="376"/>
      <c r="C359" s="377"/>
      <c r="D359" s="340"/>
      <c r="E359" s="340"/>
      <c r="F359" s="340"/>
      <c r="G359" s="340"/>
    </row>
    <row r="360" spans="2:7" x14ac:dyDescent="0.2">
      <c r="B360" s="376"/>
      <c r="C360" s="377"/>
      <c r="D360" s="340"/>
      <c r="E360" s="340"/>
      <c r="F360" s="340"/>
      <c r="G360" s="340"/>
    </row>
    <row r="361" spans="2:7" x14ac:dyDescent="0.2">
      <c r="B361" s="376"/>
      <c r="C361" s="377"/>
      <c r="D361" s="340"/>
      <c r="E361" s="340"/>
      <c r="F361" s="340"/>
      <c r="G361" s="340"/>
    </row>
    <row r="362" spans="2:7" x14ac:dyDescent="0.2">
      <c r="B362" s="376"/>
      <c r="C362" s="377"/>
      <c r="D362" s="340"/>
      <c r="E362" s="340"/>
      <c r="F362" s="340"/>
      <c r="G362" s="340"/>
    </row>
    <row r="363" spans="2:7" x14ac:dyDescent="0.2">
      <c r="B363" s="376"/>
      <c r="C363" s="377"/>
      <c r="D363" s="340"/>
      <c r="E363" s="340"/>
      <c r="F363" s="340"/>
      <c r="G363" s="340"/>
    </row>
    <row r="364" spans="2:7" x14ac:dyDescent="0.2">
      <c r="B364" s="376"/>
      <c r="C364" s="377"/>
      <c r="D364" s="340"/>
      <c r="E364" s="340"/>
      <c r="F364" s="340"/>
      <c r="G364" s="340"/>
    </row>
    <row r="365" spans="2:7" x14ac:dyDescent="0.2">
      <c r="B365" s="376"/>
      <c r="C365" s="377"/>
      <c r="D365" s="340"/>
      <c r="E365" s="340"/>
      <c r="F365" s="340"/>
      <c r="G365" s="340"/>
    </row>
    <row r="366" spans="2:7" x14ac:dyDescent="0.2">
      <c r="B366" s="376"/>
      <c r="C366" s="377"/>
      <c r="D366" s="340"/>
      <c r="E366" s="340"/>
      <c r="F366" s="340"/>
      <c r="G366" s="340"/>
    </row>
    <row r="367" spans="2:7" x14ac:dyDescent="0.2">
      <c r="B367" s="376"/>
      <c r="C367" s="377"/>
      <c r="D367" s="340"/>
      <c r="E367" s="340"/>
      <c r="F367" s="340"/>
      <c r="G367" s="340"/>
    </row>
    <row r="368" spans="2:7" x14ac:dyDescent="0.2">
      <c r="B368" s="376"/>
      <c r="C368" s="377"/>
      <c r="D368" s="340"/>
      <c r="E368" s="340"/>
      <c r="F368" s="340"/>
      <c r="G368" s="340"/>
    </row>
    <row r="369" spans="2:7" x14ac:dyDescent="0.2">
      <c r="B369" s="376"/>
      <c r="C369" s="377"/>
      <c r="D369" s="340"/>
      <c r="E369" s="340"/>
      <c r="F369" s="340"/>
      <c r="G369" s="340"/>
    </row>
    <row r="370" spans="2:7" x14ac:dyDescent="0.2">
      <c r="B370" s="376"/>
      <c r="C370" s="377"/>
      <c r="D370" s="340"/>
      <c r="E370" s="340"/>
      <c r="F370" s="340"/>
      <c r="G370" s="340"/>
    </row>
    <row r="371" spans="2:7" x14ac:dyDescent="0.2">
      <c r="B371" s="376"/>
      <c r="C371" s="377"/>
      <c r="D371" s="340"/>
      <c r="E371" s="340"/>
      <c r="F371" s="340"/>
      <c r="G371" s="340"/>
    </row>
    <row r="372" spans="2:7" x14ac:dyDescent="0.2">
      <c r="B372" s="376"/>
      <c r="C372" s="377"/>
      <c r="D372" s="340"/>
      <c r="E372" s="340"/>
      <c r="F372" s="340"/>
      <c r="G372" s="340"/>
    </row>
    <row r="373" spans="2:7" x14ac:dyDescent="0.2">
      <c r="B373" s="376"/>
      <c r="C373" s="377"/>
      <c r="D373" s="340"/>
      <c r="E373" s="340"/>
      <c r="F373" s="340"/>
      <c r="G373" s="340"/>
    </row>
    <row r="374" spans="2:7" x14ac:dyDescent="0.2">
      <c r="B374" s="376"/>
      <c r="C374" s="377"/>
      <c r="D374" s="340"/>
      <c r="E374" s="340"/>
      <c r="F374" s="340"/>
      <c r="G374" s="340"/>
    </row>
    <row r="375" spans="2:7" x14ac:dyDescent="0.2">
      <c r="B375" s="376"/>
      <c r="C375" s="377"/>
      <c r="D375" s="340"/>
      <c r="E375" s="340"/>
      <c r="F375" s="340"/>
      <c r="G375" s="340"/>
    </row>
    <row r="376" spans="2:7" x14ac:dyDescent="0.2">
      <c r="B376" s="376"/>
      <c r="C376" s="377"/>
      <c r="D376" s="340"/>
      <c r="E376" s="340"/>
      <c r="F376" s="340"/>
      <c r="G376" s="340"/>
    </row>
    <row r="377" spans="2:7" x14ac:dyDescent="0.2">
      <c r="B377" s="376"/>
      <c r="C377" s="377"/>
      <c r="D377" s="340"/>
      <c r="E377" s="340"/>
      <c r="F377" s="340"/>
      <c r="G377" s="340"/>
    </row>
    <row r="378" spans="2:7" x14ac:dyDescent="0.2">
      <c r="B378" s="376"/>
      <c r="C378" s="377"/>
      <c r="D378" s="340"/>
      <c r="E378" s="340"/>
      <c r="F378" s="340"/>
      <c r="G378" s="340"/>
    </row>
    <row r="379" spans="2:7" x14ac:dyDescent="0.2">
      <c r="B379" s="376"/>
      <c r="C379" s="377"/>
      <c r="D379" s="340"/>
      <c r="E379" s="340"/>
      <c r="F379" s="340"/>
      <c r="G379" s="340"/>
    </row>
    <row r="380" spans="2:7" x14ac:dyDescent="0.2">
      <c r="B380" s="376"/>
      <c r="C380" s="377"/>
      <c r="D380" s="340"/>
      <c r="E380" s="340"/>
      <c r="F380" s="340"/>
      <c r="G380" s="340"/>
    </row>
    <row r="381" spans="2:7" x14ac:dyDescent="0.2">
      <c r="B381" s="376"/>
      <c r="C381" s="377"/>
      <c r="D381" s="340"/>
      <c r="E381" s="340"/>
      <c r="F381" s="340"/>
      <c r="G381" s="340"/>
    </row>
    <row r="382" spans="2:7" x14ac:dyDescent="0.2">
      <c r="B382" s="376"/>
      <c r="C382" s="377"/>
      <c r="D382" s="340"/>
      <c r="E382" s="340"/>
      <c r="F382" s="340"/>
      <c r="G382" s="340"/>
    </row>
    <row r="383" spans="2:7" x14ac:dyDescent="0.2">
      <c r="B383" s="376"/>
      <c r="C383" s="377"/>
      <c r="D383" s="340"/>
      <c r="E383" s="340"/>
      <c r="F383" s="340"/>
      <c r="G383" s="340"/>
    </row>
    <row r="384" spans="2:7" x14ac:dyDescent="0.2">
      <c r="B384" s="376"/>
      <c r="C384" s="377"/>
      <c r="D384" s="340"/>
      <c r="E384" s="340"/>
      <c r="F384" s="340"/>
      <c r="G384" s="340"/>
    </row>
    <row r="385" spans="2:7" x14ac:dyDescent="0.2">
      <c r="B385" s="376"/>
      <c r="C385" s="377"/>
      <c r="D385" s="340"/>
      <c r="E385" s="340"/>
      <c r="F385" s="340"/>
      <c r="G385" s="340"/>
    </row>
    <row r="386" spans="2:7" x14ac:dyDescent="0.2">
      <c r="B386" s="376"/>
      <c r="C386" s="377"/>
      <c r="D386" s="340"/>
      <c r="E386" s="340"/>
      <c r="F386" s="340"/>
      <c r="G386" s="340"/>
    </row>
    <row r="387" spans="2:7" x14ac:dyDescent="0.2">
      <c r="B387" s="376"/>
      <c r="C387" s="377"/>
      <c r="D387" s="340"/>
      <c r="E387" s="340"/>
      <c r="F387" s="340"/>
      <c r="G387" s="340"/>
    </row>
    <row r="388" spans="2:7" x14ac:dyDescent="0.2">
      <c r="B388" s="376"/>
      <c r="C388" s="377"/>
      <c r="D388" s="340"/>
      <c r="E388" s="340"/>
      <c r="F388" s="340"/>
      <c r="G388" s="340"/>
    </row>
    <row r="389" spans="2:7" x14ac:dyDescent="0.2">
      <c r="B389" s="376"/>
      <c r="C389" s="377"/>
      <c r="D389" s="340"/>
      <c r="E389" s="340"/>
      <c r="F389" s="340"/>
      <c r="G389" s="340"/>
    </row>
    <row r="390" spans="2:7" x14ac:dyDescent="0.2">
      <c r="B390" s="376"/>
      <c r="C390" s="377"/>
      <c r="D390" s="340"/>
      <c r="E390" s="340"/>
      <c r="F390" s="340"/>
      <c r="G390" s="340"/>
    </row>
    <row r="391" spans="2:7" x14ac:dyDescent="0.2">
      <c r="B391" s="376"/>
      <c r="C391" s="377"/>
      <c r="D391" s="340"/>
      <c r="E391" s="340"/>
      <c r="F391" s="340"/>
      <c r="G391" s="340"/>
    </row>
    <row r="392" spans="2:7" x14ac:dyDescent="0.2">
      <c r="B392" s="376"/>
      <c r="C392" s="377"/>
      <c r="D392" s="340"/>
      <c r="E392" s="340"/>
      <c r="F392" s="340"/>
      <c r="G392" s="340"/>
    </row>
    <row r="393" spans="2:7" x14ac:dyDescent="0.2">
      <c r="B393" s="376"/>
      <c r="C393" s="377"/>
      <c r="D393" s="340"/>
      <c r="E393" s="340"/>
      <c r="F393" s="340"/>
      <c r="G393" s="340"/>
    </row>
    <row r="394" spans="2:7" x14ac:dyDescent="0.2">
      <c r="B394" s="376"/>
      <c r="C394" s="377"/>
      <c r="D394" s="340"/>
      <c r="E394" s="340"/>
      <c r="F394" s="340"/>
      <c r="G394" s="340"/>
    </row>
    <row r="395" spans="2:7" x14ac:dyDescent="0.2">
      <c r="B395" s="376"/>
      <c r="C395" s="377"/>
      <c r="D395" s="340"/>
      <c r="E395" s="340"/>
      <c r="F395" s="340"/>
      <c r="G395" s="340"/>
    </row>
    <row r="396" spans="2:7" x14ac:dyDescent="0.2">
      <c r="B396" s="376"/>
      <c r="C396" s="377"/>
      <c r="D396" s="340"/>
      <c r="E396" s="340"/>
      <c r="F396" s="340"/>
      <c r="G396" s="340"/>
    </row>
    <row r="397" spans="2:7" x14ac:dyDescent="0.2">
      <c r="B397" s="376"/>
      <c r="C397" s="377"/>
      <c r="D397" s="340"/>
      <c r="E397" s="340"/>
      <c r="F397" s="340"/>
      <c r="G397" s="340"/>
    </row>
    <row r="398" spans="2:7" x14ac:dyDescent="0.2">
      <c r="B398" s="376"/>
      <c r="C398" s="377"/>
      <c r="D398" s="340"/>
      <c r="E398" s="340"/>
      <c r="F398" s="340"/>
      <c r="G398" s="340"/>
    </row>
    <row r="399" spans="2:7" x14ac:dyDescent="0.2">
      <c r="B399" s="376"/>
      <c r="C399" s="377"/>
      <c r="D399" s="340"/>
      <c r="E399" s="340"/>
      <c r="F399" s="340"/>
      <c r="G399" s="340"/>
    </row>
    <row r="400" spans="2:7" x14ac:dyDescent="0.2">
      <c r="B400" s="376"/>
      <c r="C400" s="377"/>
      <c r="D400" s="340"/>
      <c r="E400" s="340"/>
      <c r="F400" s="340"/>
      <c r="G400" s="340"/>
    </row>
    <row r="401" spans="2:7" x14ac:dyDescent="0.2">
      <c r="B401" s="376"/>
      <c r="C401" s="377"/>
      <c r="D401" s="340"/>
      <c r="E401" s="340"/>
      <c r="F401" s="340"/>
      <c r="G401" s="340"/>
    </row>
    <row r="402" spans="2:7" x14ac:dyDescent="0.2">
      <c r="B402" s="376"/>
      <c r="C402" s="377"/>
      <c r="D402" s="340"/>
      <c r="E402" s="340"/>
      <c r="F402" s="340"/>
      <c r="G402" s="340"/>
    </row>
    <row r="403" spans="2:7" x14ac:dyDescent="0.2">
      <c r="B403" s="376"/>
      <c r="C403" s="377"/>
      <c r="D403" s="340"/>
      <c r="E403" s="340"/>
      <c r="F403" s="340"/>
      <c r="G403" s="340"/>
    </row>
    <row r="404" spans="2:7" x14ac:dyDescent="0.2">
      <c r="B404" s="376"/>
      <c r="C404" s="377"/>
      <c r="D404" s="340"/>
      <c r="E404" s="340"/>
      <c r="F404" s="340"/>
      <c r="G404" s="340"/>
    </row>
    <row r="405" spans="2:7" x14ac:dyDescent="0.2">
      <c r="B405" s="376"/>
      <c r="C405" s="377"/>
      <c r="D405" s="340"/>
      <c r="E405" s="340"/>
      <c r="F405" s="340"/>
      <c r="G405" s="340"/>
    </row>
    <row r="406" spans="2:7" x14ac:dyDescent="0.2">
      <c r="B406" s="376"/>
      <c r="C406" s="377"/>
      <c r="D406" s="340"/>
      <c r="E406" s="340"/>
      <c r="F406" s="340"/>
      <c r="G406" s="340"/>
    </row>
    <row r="407" spans="2:7" x14ac:dyDescent="0.2">
      <c r="B407" s="376"/>
      <c r="C407" s="377"/>
      <c r="D407" s="340"/>
      <c r="E407" s="340"/>
      <c r="F407" s="340"/>
      <c r="G407" s="340"/>
    </row>
    <row r="408" spans="2:7" x14ac:dyDescent="0.2">
      <c r="B408" s="376"/>
      <c r="C408" s="377"/>
      <c r="D408" s="340"/>
      <c r="E408" s="340"/>
      <c r="F408" s="340"/>
      <c r="G408" s="340"/>
    </row>
    <row r="409" spans="2:7" x14ac:dyDescent="0.2">
      <c r="B409" s="376"/>
      <c r="C409" s="377"/>
      <c r="D409" s="340"/>
      <c r="E409" s="340"/>
      <c r="F409" s="340"/>
      <c r="G409" s="340"/>
    </row>
    <row r="410" spans="2:7" x14ac:dyDescent="0.2">
      <c r="B410" s="376"/>
      <c r="C410" s="377"/>
      <c r="D410" s="340"/>
      <c r="E410" s="340"/>
      <c r="F410" s="340"/>
      <c r="G410" s="340"/>
    </row>
    <row r="411" spans="2:7" x14ac:dyDescent="0.2">
      <c r="B411" s="376"/>
      <c r="C411" s="377"/>
      <c r="D411" s="340"/>
      <c r="E411" s="340"/>
      <c r="F411" s="340"/>
      <c r="G411" s="340"/>
    </row>
    <row r="412" spans="2:7" x14ac:dyDescent="0.2">
      <c r="B412" s="376"/>
      <c r="C412" s="377"/>
      <c r="D412" s="340"/>
      <c r="E412" s="340"/>
      <c r="F412" s="340"/>
      <c r="G412" s="340"/>
    </row>
    <row r="413" spans="2:7" x14ac:dyDescent="0.2">
      <c r="B413" s="376"/>
      <c r="C413" s="377"/>
      <c r="D413" s="340"/>
      <c r="E413" s="340"/>
      <c r="F413" s="340"/>
      <c r="G413" s="340"/>
    </row>
    <row r="414" spans="2:7" x14ac:dyDescent="0.2">
      <c r="B414" s="376"/>
      <c r="C414" s="377"/>
      <c r="D414" s="340"/>
      <c r="E414" s="340"/>
      <c r="F414" s="340"/>
      <c r="G414" s="340"/>
    </row>
    <row r="415" spans="2:7" x14ac:dyDescent="0.2">
      <c r="B415" s="376"/>
      <c r="C415" s="377"/>
      <c r="D415" s="340"/>
      <c r="E415" s="340"/>
      <c r="F415" s="340"/>
      <c r="G415" s="340"/>
    </row>
    <row r="416" spans="2:7" x14ac:dyDescent="0.2">
      <c r="B416" s="376"/>
      <c r="C416" s="377"/>
      <c r="D416" s="340"/>
      <c r="E416" s="340"/>
      <c r="F416" s="340"/>
      <c r="G416" s="340"/>
    </row>
    <row r="417" spans="2:7" x14ac:dyDescent="0.2">
      <c r="B417" s="376"/>
      <c r="C417" s="377"/>
      <c r="D417" s="340"/>
      <c r="E417" s="340"/>
      <c r="F417" s="340"/>
      <c r="G417" s="340"/>
    </row>
    <row r="418" spans="2:7" x14ac:dyDescent="0.2">
      <c r="B418" s="376"/>
      <c r="C418" s="377"/>
      <c r="D418" s="340"/>
      <c r="E418" s="340"/>
      <c r="F418" s="340"/>
      <c r="G418" s="340"/>
    </row>
    <row r="419" spans="2:7" x14ac:dyDescent="0.2">
      <c r="B419" s="376"/>
      <c r="C419" s="377"/>
      <c r="D419" s="340"/>
      <c r="E419" s="340"/>
      <c r="F419" s="340"/>
      <c r="G419" s="340"/>
    </row>
    <row r="420" spans="2:7" x14ac:dyDescent="0.2">
      <c r="B420" s="376"/>
      <c r="C420" s="377"/>
      <c r="D420" s="340"/>
      <c r="E420" s="340"/>
      <c r="F420" s="340"/>
      <c r="G420" s="340"/>
    </row>
    <row r="421" spans="2:7" x14ac:dyDescent="0.2">
      <c r="B421" s="376"/>
      <c r="C421" s="377"/>
      <c r="D421" s="340"/>
      <c r="E421" s="340"/>
      <c r="F421" s="340"/>
      <c r="G421" s="340"/>
    </row>
    <row r="422" spans="2:7" x14ac:dyDescent="0.2">
      <c r="B422" s="376"/>
      <c r="C422" s="377"/>
      <c r="D422" s="340"/>
      <c r="E422" s="340"/>
      <c r="F422" s="340"/>
      <c r="G422" s="340"/>
    </row>
    <row r="423" spans="2:7" x14ac:dyDescent="0.2">
      <c r="B423" s="376"/>
      <c r="C423" s="377"/>
      <c r="D423" s="340"/>
      <c r="E423" s="340"/>
      <c r="F423" s="340"/>
      <c r="G423" s="340"/>
    </row>
    <row r="424" spans="2:7" x14ac:dyDescent="0.2">
      <c r="B424" s="376"/>
      <c r="C424" s="377"/>
      <c r="D424" s="340"/>
      <c r="E424" s="340"/>
      <c r="F424" s="340"/>
      <c r="G424" s="340"/>
    </row>
    <row r="425" spans="2:7" x14ac:dyDescent="0.2">
      <c r="B425" s="376"/>
      <c r="C425" s="377"/>
      <c r="D425" s="340"/>
      <c r="E425" s="340"/>
      <c r="F425" s="340"/>
      <c r="G425" s="340"/>
    </row>
    <row r="426" spans="2:7" x14ac:dyDescent="0.2">
      <c r="B426" s="376"/>
      <c r="C426" s="377"/>
      <c r="D426" s="340"/>
      <c r="E426" s="340"/>
      <c r="F426" s="340"/>
      <c r="G426" s="340"/>
    </row>
    <row r="427" spans="2:7" x14ac:dyDescent="0.2">
      <c r="B427" s="376"/>
      <c r="C427" s="377"/>
      <c r="D427" s="340"/>
      <c r="E427" s="340"/>
      <c r="F427" s="340"/>
      <c r="G427" s="340"/>
    </row>
    <row r="428" spans="2:7" x14ac:dyDescent="0.2">
      <c r="B428" s="376"/>
      <c r="C428" s="377"/>
      <c r="D428" s="340"/>
      <c r="E428" s="340"/>
      <c r="F428" s="340"/>
      <c r="G428" s="340"/>
    </row>
    <row r="429" spans="2:7" x14ac:dyDescent="0.2">
      <c r="B429" s="376"/>
      <c r="C429" s="377"/>
      <c r="D429" s="340"/>
      <c r="E429" s="340"/>
      <c r="F429" s="340"/>
      <c r="G429" s="340"/>
    </row>
    <row r="430" spans="2:7" x14ac:dyDescent="0.2">
      <c r="B430" s="376"/>
      <c r="C430" s="377"/>
      <c r="D430" s="340"/>
      <c r="E430" s="340"/>
      <c r="F430" s="340"/>
      <c r="G430" s="340"/>
    </row>
    <row r="431" spans="2:7" x14ac:dyDescent="0.2">
      <c r="B431" s="376"/>
      <c r="C431" s="377"/>
      <c r="D431" s="340"/>
      <c r="E431" s="340"/>
      <c r="F431" s="340"/>
      <c r="G431" s="340"/>
    </row>
    <row r="432" spans="2:7" x14ac:dyDescent="0.2">
      <c r="B432" s="376"/>
      <c r="C432" s="377"/>
      <c r="D432" s="340"/>
      <c r="E432" s="340"/>
      <c r="F432" s="340"/>
      <c r="G432" s="340"/>
    </row>
    <row r="433" spans="2:7" x14ac:dyDescent="0.2">
      <c r="B433" s="376"/>
      <c r="C433" s="377"/>
      <c r="D433" s="340"/>
      <c r="E433" s="340"/>
      <c r="F433" s="340"/>
      <c r="G433" s="340"/>
    </row>
    <row r="434" spans="2:7" x14ac:dyDescent="0.2">
      <c r="B434" s="376"/>
      <c r="C434" s="377"/>
      <c r="D434" s="340"/>
      <c r="E434" s="340"/>
      <c r="F434" s="340"/>
      <c r="G434" s="340"/>
    </row>
    <row r="435" spans="2:7" x14ac:dyDescent="0.2">
      <c r="B435" s="376"/>
      <c r="C435" s="377"/>
      <c r="D435" s="340"/>
      <c r="E435" s="340"/>
      <c r="F435" s="340"/>
      <c r="G435" s="340"/>
    </row>
    <row r="436" spans="2:7" x14ac:dyDescent="0.2">
      <c r="B436" s="376"/>
      <c r="C436" s="377"/>
      <c r="D436" s="340"/>
      <c r="E436" s="340"/>
      <c r="F436" s="340"/>
      <c r="G436" s="340"/>
    </row>
    <row r="437" spans="2:7" x14ac:dyDescent="0.2">
      <c r="B437" s="376"/>
      <c r="C437" s="377"/>
      <c r="D437" s="340"/>
      <c r="E437" s="340"/>
      <c r="F437" s="340"/>
      <c r="G437" s="340"/>
    </row>
    <row r="438" spans="2:7" x14ac:dyDescent="0.2">
      <c r="B438" s="376"/>
      <c r="C438" s="377"/>
      <c r="D438" s="340"/>
      <c r="E438" s="340"/>
      <c r="F438" s="340"/>
      <c r="G438" s="340"/>
    </row>
    <row r="439" spans="2:7" x14ac:dyDescent="0.2">
      <c r="B439" s="376"/>
      <c r="C439" s="377"/>
      <c r="D439" s="340"/>
      <c r="E439" s="340"/>
      <c r="F439" s="340"/>
      <c r="G439" s="340"/>
    </row>
    <row r="440" spans="2:7" x14ac:dyDescent="0.2">
      <c r="B440" s="376"/>
      <c r="C440" s="377"/>
      <c r="D440" s="340"/>
      <c r="E440" s="340"/>
      <c r="F440" s="340"/>
      <c r="G440" s="340"/>
    </row>
    <row r="441" spans="2:7" x14ac:dyDescent="0.2">
      <c r="B441" s="376"/>
      <c r="C441" s="377"/>
      <c r="D441" s="340"/>
      <c r="E441" s="340"/>
      <c r="F441" s="340"/>
      <c r="G441" s="340"/>
    </row>
    <row r="442" spans="2:7" x14ac:dyDescent="0.2">
      <c r="B442" s="376"/>
      <c r="C442" s="377"/>
      <c r="D442" s="340"/>
      <c r="E442" s="340"/>
      <c r="F442" s="340"/>
      <c r="G442" s="340"/>
    </row>
    <row r="443" spans="2:7" x14ac:dyDescent="0.2">
      <c r="B443" s="376"/>
      <c r="C443" s="377"/>
      <c r="D443" s="340"/>
      <c r="E443" s="340"/>
      <c r="F443" s="340"/>
      <c r="G443" s="340"/>
    </row>
    <row r="444" spans="2:7" x14ac:dyDescent="0.2">
      <c r="B444" s="376"/>
      <c r="C444" s="377"/>
      <c r="D444" s="340"/>
      <c r="E444" s="340"/>
      <c r="F444" s="340"/>
      <c r="G444" s="340"/>
    </row>
    <row r="445" spans="2:7" x14ac:dyDescent="0.2">
      <c r="B445" s="376"/>
      <c r="C445" s="377"/>
      <c r="D445" s="340"/>
      <c r="E445" s="340"/>
      <c r="F445" s="340"/>
      <c r="G445" s="340"/>
    </row>
    <row r="446" spans="2:7" x14ac:dyDescent="0.2">
      <c r="B446" s="376"/>
      <c r="C446" s="377"/>
      <c r="D446" s="340"/>
      <c r="E446" s="340"/>
      <c r="F446" s="340"/>
      <c r="G446" s="340"/>
    </row>
    <row r="447" spans="2:7" x14ac:dyDescent="0.2">
      <c r="B447" s="376"/>
      <c r="C447" s="377"/>
      <c r="D447" s="340"/>
      <c r="E447" s="340"/>
      <c r="F447" s="340"/>
      <c r="G447" s="340"/>
    </row>
    <row r="448" spans="2:7" x14ac:dyDescent="0.2">
      <c r="B448" s="376"/>
      <c r="C448" s="377"/>
      <c r="D448" s="340"/>
      <c r="E448" s="340"/>
      <c r="F448" s="340"/>
      <c r="G448" s="340"/>
    </row>
    <row r="449" spans="2:7" x14ac:dyDescent="0.2">
      <c r="B449" s="376"/>
      <c r="C449" s="377"/>
      <c r="D449" s="340"/>
      <c r="E449" s="340"/>
      <c r="F449" s="340"/>
      <c r="G449" s="340"/>
    </row>
    <row r="450" spans="2:7" x14ac:dyDescent="0.2">
      <c r="B450" s="376"/>
      <c r="C450" s="377"/>
      <c r="D450" s="340"/>
      <c r="E450" s="340"/>
      <c r="F450" s="340"/>
      <c r="G450" s="340"/>
    </row>
    <row r="451" spans="2:7" x14ac:dyDescent="0.2">
      <c r="B451" s="376"/>
      <c r="C451" s="377"/>
      <c r="D451" s="340"/>
      <c r="E451" s="340"/>
      <c r="F451" s="340"/>
      <c r="G451" s="340"/>
    </row>
    <row r="452" spans="2:7" x14ac:dyDescent="0.2">
      <c r="B452" s="376"/>
      <c r="C452" s="377"/>
      <c r="D452" s="340"/>
      <c r="E452" s="340"/>
      <c r="F452" s="340"/>
      <c r="G452" s="340"/>
    </row>
    <row r="453" spans="2:7" x14ac:dyDescent="0.2">
      <c r="B453" s="376"/>
      <c r="C453" s="377"/>
      <c r="D453" s="340"/>
      <c r="E453" s="340"/>
      <c r="F453" s="340"/>
      <c r="G453" s="340"/>
    </row>
    <row r="454" spans="2:7" x14ac:dyDescent="0.2">
      <c r="B454" s="376"/>
      <c r="C454" s="377"/>
      <c r="D454" s="340"/>
      <c r="E454" s="340"/>
      <c r="F454" s="340"/>
      <c r="G454" s="340"/>
    </row>
    <row r="455" spans="2:7" x14ac:dyDescent="0.2">
      <c r="B455" s="376"/>
      <c r="C455" s="377"/>
      <c r="D455" s="340"/>
      <c r="E455" s="340"/>
      <c r="F455" s="340"/>
      <c r="G455" s="340"/>
    </row>
    <row r="456" spans="2:7" x14ac:dyDescent="0.2">
      <c r="B456" s="376"/>
      <c r="C456" s="377"/>
      <c r="D456" s="340"/>
      <c r="E456" s="340"/>
      <c r="F456" s="340"/>
      <c r="G456" s="340"/>
    </row>
    <row r="457" spans="2:7" x14ac:dyDescent="0.2">
      <c r="B457" s="376"/>
      <c r="C457" s="377"/>
      <c r="D457" s="340"/>
      <c r="E457" s="340"/>
      <c r="F457" s="340"/>
      <c r="G457" s="340"/>
    </row>
    <row r="458" spans="2:7" x14ac:dyDescent="0.2">
      <c r="B458" s="376"/>
      <c r="C458" s="377"/>
      <c r="D458" s="340"/>
      <c r="E458" s="340"/>
      <c r="F458" s="340"/>
      <c r="G458" s="340"/>
    </row>
    <row r="459" spans="2:7" x14ac:dyDescent="0.2">
      <c r="B459" s="376"/>
      <c r="C459" s="377"/>
      <c r="D459" s="340"/>
      <c r="E459" s="340"/>
      <c r="F459" s="340"/>
      <c r="G459" s="340"/>
    </row>
    <row r="460" spans="2:7" x14ac:dyDescent="0.2">
      <c r="B460" s="376"/>
      <c r="C460" s="377"/>
      <c r="D460" s="340"/>
      <c r="E460" s="340"/>
      <c r="F460" s="340"/>
      <c r="G460" s="340"/>
    </row>
    <row r="461" spans="2:7" x14ac:dyDescent="0.2">
      <c r="B461" s="376"/>
      <c r="C461" s="377"/>
      <c r="D461" s="340"/>
      <c r="E461" s="340"/>
      <c r="F461" s="340"/>
      <c r="G461" s="340"/>
    </row>
    <row r="462" spans="2:7" x14ac:dyDescent="0.2">
      <c r="B462" s="376"/>
      <c r="C462" s="377"/>
      <c r="D462" s="340"/>
      <c r="E462" s="340"/>
      <c r="F462" s="340"/>
      <c r="G462" s="340"/>
    </row>
    <row r="463" spans="2:7" x14ac:dyDescent="0.2">
      <c r="B463" s="376"/>
      <c r="C463" s="377"/>
      <c r="D463" s="340"/>
      <c r="E463" s="340"/>
      <c r="F463" s="340"/>
      <c r="G463" s="340"/>
    </row>
    <row r="464" spans="2:7" x14ac:dyDescent="0.2">
      <c r="B464" s="376"/>
      <c r="C464" s="377"/>
      <c r="D464" s="340"/>
      <c r="E464" s="340"/>
      <c r="F464" s="340"/>
      <c r="G464" s="340"/>
    </row>
    <row r="465" spans="2:7" x14ac:dyDescent="0.2">
      <c r="B465" s="376"/>
      <c r="C465" s="377"/>
      <c r="D465" s="340"/>
      <c r="E465" s="340"/>
      <c r="F465" s="340"/>
      <c r="G465" s="340"/>
    </row>
    <row r="466" spans="2:7" x14ac:dyDescent="0.2">
      <c r="B466" s="376"/>
      <c r="C466" s="377"/>
      <c r="D466" s="340"/>
      <c r="E466" s="340"/>
      <c r="F466" s="340"/>
      <c r="G466" s="340"/>
    </row>
    <row r="467" spans="2:7" x14ac:dyDescent="0.2">
      <c r="B467" s="376"/>
      <c r="C467" s="377"/>
      <c r="D467" s="340"/>
      <c r="E467" s="340"/>
      <c r="F467" s="340"/>
      <c r="G467" s="340"/>
    </row>
    <row r="468" spans="2:7" x14ac:dyDescent="0.2">
      <c r="B468" s="376"/>
      <c r="C468" s="377"/>
      <c r="D468" s="340"/>
      <c r="E468" s="340"/>
      <c r="F468" s="340"/>
      <c r="G468" s="340"/>
    </row>
    <row r="469" spans="2:7" x14ac:dyDescent="0.2">
      <c r="B469" s="376"/>
      <c r="C469" s="377"/>
      <c r="D469" s="340"/>
      <c r="E469" s="340"/>
      <c r="F469" s="340"/>
      <c r="G469" s="340"/>
    </row>
    <row r="470" spans="2:7" x14ac:dyDescent="0.2">
      <c r="B470" s="376"/>
      <c r="C470" s="377"/>
      <c r="D470" s="340"/>
      <c r="E470" s="340"/>
      <c r="F470" s="340"/>
      <c r="G470" s="340"/>
    </row>
    <row r="471" spans="2:7" x14ac:dyDescent="0.2">
      <c r="B471" s="376"/>
      <c r="C471" s="377"/>
      <c r="D471" s="340"/>
      <c r="E471" s="340"/>
      <c r="F471" s="340"/>
      <c r="G471" s="340"/>
    </row>
    <row r="472" spans="2:7" x14ac:dyDescent="0.2">
      <c r="B472" s="376"/>
      <c r="C472" s="377"/>
      <c r="D472" s="340"/>
      <c r="E472" s="340"/>
      <c r="F472" s="340"/>
      <c r="G472" s="340"/>
    </row>
    <row r="473" spans="2:7" x14ac:dyDescent="0.2">
      <c r="B473" s="376"/>
      <c r="C473" s="377"/>
      <c r="D473" s="340"/>
      <c r="E473" s="340"/>
      <c r="F473" s="340"/>
      <c r="G473" s="340"/>
    </row>
    <row r="474" spans="2:7" x14ac:dyDescent="0.2">
      <c r="B474" s="376"/>
      <c r="C474" s="377"/>
      <c r="D474" s="340"/>
      <c r="E474" s="340"/>
      <c r="F474" s="340"/>
      <c r="G474" s="340"/>
    </row>
    <row r="475" spans="2:7" x14ac:dyDescent="0.2">
      <c r="B475" s="376"/>
      <c r="C475" s="377"/>
      <c r="D475" s="340"/>
      <c r="E475" s="340"/>
      <c r="F475" s="340"/>
      <c r="G475" s="340"/>
    </row>
    <row r="476" spans="2:7" x14ac:dyDescent="0.2">
      <c r="B476" s="376"/>
      <c r="C476" s="377"/>
      <c r="D476" s="340"/>
      <c r="E476" s="340"/>
      <c r="F476" s="340"/>
      <c r="G476" s="340"/>
    </row>
    <row r="477" spans="2:7" x14ac:dyDescent="0.2">
      <c r="B477" s="376"/>
      <c r="C477" s="377"/>
      <c r="D477" s="340"/>
      <c r="E477" s="340"/>
      <c r="F477" s="340"/>
      <c r="G477" s="340"/>
    </row>
    <row r="478" spans="2:7" x14ac:dyDescent="0.2">
      <c r="B478" s="376"/>
      <c r="C478" s="377"/>
      <c r="D478" s="340"/>
      <c r="E478" s="340"/>
      <c r="F478" s="340"/>
      <c r="G478" s="340"/>
    </row>
    <row r="479" spans="2:7" x14ac:dyDescent="0.2">
      <c r="B479" s="376"/>
      <c r="C479" s="377"/>
      <c r="D479" s="340"/>
      <c r="E479" s="340"/>
      <c r="F479" s="340"/>
      <c r="G479" s="340"/>
    </row>
    <row r="480" spans="2:7" x14ac:dyDescent="0.2">
      <c r="B480" s="376"/>
      <c r="C480" s="377"/>
      <c r="D480" s="340"/>
      <c r="E480" s="340"/>
      <c r="F480" s="340"/>
      <c r="G480" s="340"/>
    </row>
    <row r="481" spans="2:7" x14ac:dyDescent="0.2">
      <c r="B481" s="376"/>
      <c r="C481" s="377"/>
      <c r="D481" s="340"/>
      <c r="E481" s="340"/>
      <c r="F481" s="340"/>
      <c r="G481" s="340"/>
    </row>
    <row r="482" spans="2:7" x14ac:dyDescent="0.2">
      <c r="B482" s="376"/>
      <c r="C482" s="377"/>
      <c r="D482" s="340"/>
      <c r="E482" s="340"/>
      <c r="F482" s="340"/>
      <c r="G482" s="340"/>
    </row>
    <row r="483" spans="2:7" x14ac:dyDescent="0.2">
      <c r="B483" s="376"/>
      <c r="C483" s="377"/>
      <c r="D483" s="340"/>
      <c r="E483" s="340"/>
      <c r="F483" s="340"/>
      <c r="G483" s="340"/>
    </row>
    <row r="484" spans="2:7" x14ac:dyDescent="0.2">
      <c r="B484" s="376"/>
      <c r="C484" s="377"/>
      <c r="D484" s="340"/>
      <c r="E484" s="340"/>
      <c r="F484" s="340"/>
      <c r="G484" s="340"/>
    </row>
    <row r="485" spans="2:7" x14ac:dyDescent="0.2">
      <c r="B485" s="376"/>
      <c r="C485" s="377"/>
      <c r="D485" s="340"/>
      <c r="E485" s="340"/>
      <c r="F485" s="340"/>
      <c r="G485" s="340"/>
    </row>
    <row r="486" spans="2:7" x14ac:dyDescent="0.2">
      <c r="B486" s="376"/>
      <c r="C486" s="377"/>
      <c r="D486" s="340"/>
      <c r="E486" s="340"/>
      <c r="F486" s="340"/>
      <c r="G486" s="340"/>
    </row>
    <row r="487" spans="2:7" x14ac:dyDescent="0.2">
      <c r="B487" s="376"/>
      <c r="C487" s="377"/>
      <c r="D487" s="340"/>
      <c r="E487" s="340"/>
      <c r="F487" s="340"/>
      <c r="G487" s="340"/>
    </row>
    <row r="488" spans="2:7" x14ac:dyDescent="0.2">
      <c r="B488" s="376"/>
      <c r="C488" s="377"/>
      <c r="D488" s="340"/>
      <c r="E488" s="340"/>
      <c r="F488" s="340"/>
      <c r="G488" s="340"/>
    </row>
    <row r="489" spans="2:7" x14ac:dyDescent="0.2">
      <c r="B489" s="376"/>
      <c r="C489" s="377"/>
      <c r="D489" s="340"/>
      <c r="E489" s="340"/>
      <c r="F489" s="340"/>
      <c r="G489" s="340"/>
    </row>
    <row r="490" spans="2:7" x14ac:dyDescent="0.2">
      <c r="B490" s="376"/>
      <c r="C490" s="377"/>
      <c r="D490" s="340"/>
      <c r="E490" s="340"/>
      <c r="F490" s="340"/>
      <c r="G490" s="340"/>
    </row>
    <row r="491" spans="2:7" x14ac:dyDescent="0.2">
      <c r="B491" s="376"/>
      <c r="C491" s="377"/>
      <c r="D491" s="340"/>
      <c r="E491" s="340"/>
      <c r="F491" s="340"/>
      <c r="G491" s="340"/>
    </row>
    <row r="492" spans="2:7" x14ac:dyDescent="0.2">
      <c r="B492" s="376"/>
      <c r="C492" s="377"/>
      <c r="D492" s="340"/>
      <c r="E492" s="340"/>
      <c r="F492" s="340"/>
      <c r="G492" s="340"/>
    </row>
    <row r="493" spans="2:7" x14ac:dyDescent="0.2">
      <c r="B493" s="376"/>
      <c r="C493" s="377"/>
      <c r="D493" s="340"/>
      <c r="E493" s="340"/>
      <c r="F493" s="340"/>
      <c r="G493" s="340"/>
    </row>
    <row r="494" spans="2:7" x14ac:dyDescent="0.2">
      <c r="B494" s="376"/>
      <c r="C494" s="377"/>
      <c r="D494" s="340"/>
      <c r="E494" s="340"/>
      <c r="F494" s="340"/>
      <c r="G494" s="340"/>
    </row>
    <row r="495" spans="2:7" x14ac:dyDescent="0.2">
      <c r="B495" s="376"/>
      <c r="C495" s="377"/>
      <c r="D495" s="340"/>
      <c r="E495" s="340"/>
      <c r="F495" s="340"/>
      <c r="G495" s="340"/>
    </row>
    <row r="496" spans="2:7" x14ac:dyDescent="0.2">
      <c r="B496" s="376"/>
      <c r="C496" s="377"/>
      <c r="D496" s="340"/>
      <c r="E496" s="340"/>
      <c r="F496" s="340"/>
      <c r="G496" s="340"/>
    </row>
    <row r="497" spans="2:7" x14ac:dyDescent="0.2">
      <c r="B497" s="376"/>
      <c r="C497" s="377"/>
      <c r="D497" s="340"/>
      <c r="E497" s="340"/>
      <c r="F497" s="340"/>
      <c r="G497" s="340"/>
    </row>
    <row r="498" spans="2:7" x14ac:dyDescent="0.2">
      <c r="B498" s="376"/>
      <c r="C498" s="377"/>
      <c r="D498" s="340"/>
      <c r="E498" s="340"/>
      <c r="F498" s="340"/>
      <c r="G498" s="340"/>
    </row>
    <row r="499" spans="2:7" x14ac:dyDescent="0.2">
      <c r="B499" s="376"/>
      <c r="C499" s="377"/>
      <c r="D499" s="340"/>
      <c r="E499" s="340"/>
      <c r="F499" s="340"/>
      <c r="G499" s="340"/>
    </row>
    <row r="500" spans="2:7" x14ac:dyDescent="0.2">
      <c r="B500" s="376"/>
      <c r="C500" s="377"/>
      <c r="D500" s="340"/>
      <c r="E500" s="340"/>
      <c r="F500" s="340"/>
      <c r="G500" s="340"/>
    </row>
    <row r="501" spans="2:7" x14ac:dyDescent="0.2">
      <c r="B501" s="376"/>
      <c r="C501" s="377"/>
      <c r="D501" s="340"/>
      <c r="E501" s="340"/>
      <c r="F501" s="340"/>
      <c r="G501" s="340"/>
    </row>
    <row r="502" spans="2:7" x14ac:dyDescent="0.2">
      <c r="B502" s="376"/>
      <c r="C502" s="377"/>
      <c r="D502" s="340"/>
      <c r="E502" s="340"/>
      <c r="F502" s="340"/>
      <c r="G502" s="340"/>
    </row>
    <row r="503" spans="2:7" x14ac:dyDescent="0.2">
      <c r="B503" s="376"/>
      <c r="C503" s="377"/>
      <c r="D503" s="340"/>
      <c r="E503" s="340"/>
      <c r="F503" s="340"/>
      <c r="G503" s="340"/>
    </row>
    <row r="504" spans="2:7" x14ac:dyDescent="0.2">
      <c r="B504" s="376"/>
      <c r="C504" s="377"/>
      <c r="D504" s="340"/>
      <c r="E504" s="340"/>
      <c r="F504" s="340"/>
      <c r="G504" s="340"/>
    </row>
    <row r="505" spans="2:7" x14ac:dyDescent="0.2">
      <c r="B505" s="376"/>
      <c r="C505" s="377"/>
      <c r="D505" s="340"/>
      <c r="E505" s="340"/>
      <c r="F505" s="340"/>
      <c r="G505" s="340"/>
    </row>
    <row r="506" spans="2:7" x14ac:dyDescent="0.2">
      <c r="B506" s="376"/>
      <c r="C506" s="377"/>
      <c r="D506" s="340"/>
      <c r="E506" s="340"/>
      <c r="F506" s="340"/>
      <c r="G506" s="340"/>
    </row>
    <row r="507" spans="2:7" x14ac:dyDescent="0.2">
      <c r="B507" s="376"/>
      <c r="C507" s="377"/>
      <c r="D507" s="340"/>
      <c r="E507" s="340"/>
      <c r="F507" s="340"/>
      <c r="G507" s="340"/>
    </row>
    <row r="508" spans="2:7" x14ac:dyDescent="0.2">
      <c r="B508" s="376"/>
      <c r="C508" s="377"/>
      <c r="D508" s="340"/>
      <c r="E508" s="340"/>
      <c r="F508" s="340"/>
      <c r="G508" s="340"/>
    </row>
    <row r="509" spans="2:7" x14ac:dyDescent="0.2">
      <c r="B509" s="376"/>
      <c r="C509" s="377"/>
      <c r="D509" s="340"/>
      <c r="E509" s="340"/>
      <c r="F509" s="340"/>
      <c r="G509" s="340"/>
    </row>
    <row r="510" spans="2:7" x14ac:dyDescent="0.2">
      <c r="B510" s="376"/>
      <c r="C510" s="377"/>
      <c r="D510" s="340"/>
      <c r="E510" s="340"/>
      <c r="F510" s="340"/>
      <c r="G510" s="340"/>
    </row>
    <row r="511" spans="2:7" x14ac:dyDescent="0.2">
      <c r="B511" s="376"/>
      <c r="C511" s="377"/>
      <c r="D511" s="340"/>
      <c r="E511" s="340"/>
      <c r="F511" s="340"/>
      <c r="G511" s="340"/>
    </row>
    <row r="512" spans="2:7" x14ac:dyDescent="0.2">
      <c r="B512" s="376"/>
      <c r="C512" s="377"/>
      <c r="D512" s="340"/>
      <c r="E512" s="340"/>
      <c r="F512" s="340"/>
      <c r="G512" s="340"/>
    </row>
    <row r="513" spans="2:7" x14ac:dyDescent="0.2">
      <c r="B513" s="376"/>
      <c r="C513" s="377"/>
      <c r="D513" s="340"/>
      <c r="E513" s="340"/>
      <c r="F513" s="340"/>
      <c r="G513" s="340"/>
    </row>
    <row r="514" spans="2:7" x14ac:dyDescent="0.2">
      <c r="B514" s="376"/>
      <c r="C514" s="377"/>
      <c r="D514" s="340"/>
      <c r="E514" s="340"/>
      <c r="F514" s="340"/>
      <c r="G514" s="340"/>
    </row>
    <row r="515" spans="2:7" x14ac:dyDescent="0.2">
      <c r="B515" s="376"/>
      <c r="C515" s="377"/>
      <c r="D515" s="340"/>
      <c r="E515" s="340"/>
      <c r="F515" s="340"/>
      <c r="G515" s="340"/>
    </row>
    <row r="516" spans="2:7" x14ac:dyDescent="0.2">
      <c r="B516" s="376"/>
      <c r="C516" s="377"/>
      <c r="D516" s="340"/>
      <c r="E516" s="340"/>
      <c r="F516" s="340"/>
      <c r="G516" s="340"/>
    </row>
    <row r="517" spans="2:7" x14ac:dyDescent="0.2">
      <c r="B517" s="376"/>
      <c r="C517" s="377"/>
      <c r="D517" s="340"/>
      <c r="E517" s="340"/>
      <c r="F517" s="340"/>
      <c r="G517" s="340"/>
    </row>
    <row r="518" spans="2:7" x14ac:dyDescent="0.2">
      <c r="B518" s="376"/>
      <c r="C518" s="377"/>
      <c r="D518" s="340"/>
      <c r="E518" s="340"/>
      <c r="F518" s="340"/>
      <c r="G518" s="340"/>
    </row>
    <row r="519" spans="2:7" x14ac:dyDescent="0.2">
      <c r="B519" s="376"/>
      <c r="C519" s="377"/>
      <c r="D519" s="340"/>
      <c r="E519" s="340"/>
      <c r="F519" s="340"/>
      <c r="G519" s="340"/>
    </row>
    <row r="520" spans="2:7" x14ac:dyDescent="0.2">
      <c r="B520" s="376"/>
      <c r="C520" s="377"/>
      <c r="D520" s="340"/>
      <c r="E520" s="340"/>
      <c r="F520" s="340"/>
      <c r="G520" s="340"/>
    </row>
    <row r="521" spans="2:7" x14ac:dyDescent="0.2">
      <c r="B521" s="376"/>
      <c r="C521" s="377"/>
      <c r="D521" s="340"/>
      <c r="E521" s="340"/>
      <c r="F521" s="340"/>
      <c r="G521" s="340"/>
    </row>
    <row r="522" spans="2:7" x14ac:dyDescent="0.2">
      <c r="B522" s="376"/>
      <c r="C522" s="377"/>
      <c r="D522" s="340"/>
      <c r="E522" s="340"/>
      <c r="F522" s="340"/>
      <c r="G522" s="340"/>
    </row>
    <row r="523" spans="2:7" x14ac:dyDescent="0.2">
      <c r="B523" s="376"/>
      <c r="C523" s="377"/>
      <c r="D523" s="340"/>
      <c r="E523" s="340"/>
      <c r="F523" s="340"/>
      <c r="G523" s="340"/>
    </row>
    <row r="524" spans="2:7" x14ac:dyDescent="0.2">
      <c r="B524" s="376"/>
      <c r="C524" s="377"/>
      <c r="D524" s="340"/>
      <c r="E524" s="340"/>
      <c r="F524" s="340"/>
      <c r="G524" s="340"/>
    </row>
    <row r="525" spans="2:7" x14ac:dyDescent="0.2">
      <c r="B525" s="376"/>
      <c r="C525" s="377"/>
      <c r="D525" s="340"/>
      <c r="E525" s="340"/>
      <c r="F525" s="340"/>
      <c r="G525" s="340"/>
    </row>
    <row r="526" spans="2:7" x14ac:dyDescent="0.2">
      <c r="B526" s="376"/>
      <c r="C526" s="377"/>
      <c r="D526" s="340"/>
      <c r="E526" s="340"/>
      <c r="F526" s="340"/>
      <c r="G526" s="340"/>
    </row>
    <row r="527" spans="2:7" x14ac:dyDescent="0.2">
      <c r="B527" s="376"/>
      <c r="C527" s="377"/>
      <c r="D527" s="340"/>
      <c r="E527" s="340"/>
      <c r="F527" s="340"/>
      <c r="G527" s="340"/>
    </row>
    <row r="528" spans="2:7" x14ac:dyDescent="0.2">
      <c r="B528" s="376"/>
      <c r="C528" s="377"/>
      <c r="D528" s="340"/>
      <c r="E528" s="340"/>
      <c r="F528" s="340"/>
      <c r="G528" s="340"/>
    </row>
    <row r="529" spans="2:7" x14ac:dyDescent="0.2">
      <c r="B529" s="376"/>
      <c r="C529" s="377"/>
      <c r="D529" s="340"/>
      <c r="E529" s="340"/>
      <c r="F529" s="340"/>
      <c r="G529" s="340"/>
    </row>
    <row r="530" spans="2:7" x14ac:dyDescent="0.2">
      <c r="B530" s="376"/>
      <c r="C530" s="377"/>
      <c r="D530" s="340"/>
      <c r="E530" s="340"/>
      <c r="F530" s="340"/>
      <c r="G530" s="340"/>
    </row>
    <row r="531" spans="2:7" x14ac:dyDescent="0.2">
      <c r="B531" s="376"/>
      <c r="C531" s="377"/>
      <c r="D531" s="340"/>
      <c r="E531" s="340"/>
      <c r="F531" s="340"/>
      <c r="G531" s="340"/>
    </row>
    <row r="532" spans="2:7" x14ac:dyDescent="0.2">
      <c r="B532" s="376"/>
      <c r="C532" s="377"/>
      <c r="D532" s="340"/>
      <c r="E532" s="340"/>
      <c r="F532" s="340"/>
      <c r="G532" s="340"/>
    </row>
    <row r="533" spans="2:7" x14ac:dyDescent="0.2">
      <c r="B533" s="376"/>
      <c r="C533" s="377"/>
      <c r="D533" s="340"/>
      <c r="E533" s="340"/>
      <c r="F533" s="340"/>
      <c r="G533" s="340"/>
    </row>
    <row r="534" spans="2:7" x14ac:dyDescent="0.2">
      <c r="B534" s="376"/>
      <c r="C534" s="377"/>
      <c r="D534" s="340"/>
      <c r="E534" s="340"/>
      <c r="F534" s="340"/>
      <c r="G534" s="340"/>
    </row>
    <row r="535" spans="2:7" x14ac:dyDescent="0.2">
      <c r="B535" s="376"/>
      <c r="C535" s="377"/>
      <c r="D535" s="340"/>
      <c r="E535" s="340"/>
      <c r="F535" s="340"/>
      <c r="G535" s="340"/>
    </row>
    <row r="536" spans="2:7" x14ac:dyDescent="0.2">
      <c r="B536" s="376"/>
      <c r="C536" s="377"/>
      <c r="D536" s="340"/>
      <c r="E536" s="340"/>
      <c r="F536" s="340"/>
      <c r="G536" s="340"/>
    </row>
    <row r="537" spans="2:7" x14ac:dyDescent="0.2">
      <c r="B537" s="376"/>
      <c r="C537" s="377"/>
      <c r="D537" s="340"/>
      <c r="E537" s="340"/>
      <c r="F537" s="340"/>
      <c r="G537" s="340"/>
    </row>
    <row r="538" spans="2:7" x14ac:dyDescent="0.2">
      <c r="B538" s="376"/>
      <c r="C538" s="377"/>
      <c r="D538" s="340"/>
      <c r="E538" s="340"/>
      <c r="F538" s="340"/>
      <c r="G538" s="340"/>
    </row>
    <row r="539" spans="2:7" x14ac:dyDescent="0.2">
      <c r="B539" s="376"/>
      <c r="C539" s="377"/>
      <c r="D539" s="340"/>
      <c r="E539" s="340"/>
      <c r="F539" s="340"/>
      <c r="G539" s="340"/>
    </row>
    <row r="540" spans="2:7" x14ac:dyDescent="0.2">
      <c r="B540" s="376"/>
      <c r="C540" s="377"/>
      <c r="D540" s="340"/>
      <c r="E540" s="340"/>
      <c r="F540" s="340"/>
      <c r="G540" s="340"/>
    </row>
    <row r="541" spans="2:7" x14ac:dyDescent="0.2">
      <c r="B541" s="376"/>
      <c r="C541" s="377"/>
      <c r="D541" s="340"/>
      <c r="E541" s="340"/>
      <c r="F541" s="340"/>
      <c r="G541" s="340"/>
    </row>
    <row r="542" spans="2:7" x14ac:dyDescent="0.2">
      <c r="B542" s="376"/>
      <c r="C542" s="377"/>
      <c r="D542" s="340"/>
      <c r="E542" s="340"/>
      <c r="F542" s="340"/>
      <c r="G542" s="340"/>
    </row>
    <row r="543" spans="2:7" x14ac:dyDescent="0.2">
      <c r="B543" s="376"/>
      <c r="C543" s="377"/>
      <c r="D543" s="340"/>
      <c r="E543" s="340"/>
      <c r="F543" s="340"/>
      <c r="G543" s="340"/>
    </row>
    <row r="544" spans="2:7" x14ac:dyDescent="0.2">
      <c r="B544" s="376"/>
      <c r="C544" s="377"/>
      <c r="D544" s="340"/>
      <c r="E544" s="340"/>
      <c r="F544" s="340"/>
      <c r="G544" s="340"/>
    </row>
    <row r="545" spans="2:7" x14ac:dyDescent="0.2">
      <c r="B545" s="376"/>
      <c r="C545" s="377"/>
      <c r="D545" s="340"/>
      <c r="E545" s="340"/>
      <c r="F545" s="340"/>
      <c r="G545" s="340"/>
    </row>
    <row r="546" spans="2:7" x14ac:dyDescent="0.2">
      <c r="B546" s="376"/>
      <c r="C546" s="377"/>
      <c r="D546" s="340"/>
      <c r="E546" s="340"/>
      <c r="F546" s="340"/>
      <c r="G546" s="340"/>
    </row>
    <row r="547" spans="2:7" x14ac:dyDescent="0.2">
      <c r="B547" s="376"/>
      <c r="C547" s="377"/>
      <c r="D547" s="340"/>
      <c r="E547" s="340"/>
      <c r="F547" s="340"/>
      <c r="G547" s="340"/>
    </row>
    <row r="548" spans="2:7" x14ac:dyDescent="0.2">
      <c r="B548" s="376"/>
      <c r="C548" s="377"/>
      <c r="D548" s="340"/>
      <c r="E548" s="340"/>
      <c r="F548" s="340"/>
      <c r="G548" s="340"/>
    </row>
    <row r="549" spans="2:7" x14ac:dyDescent="0.2">
      <c r="B549" s="376"/>
      <c r="C549" s="377"/>
      <c r="D549" s="340"/>
      <c r="E549" s="340"/>
      <c r="F549" s="340"/>
      <c r="G549" s="340"/>
    </row>
    <row r="550" spans="2:7" x14ac:dyDescent="0.2">
      <c r="B550" s="376"/>
      <c r="C550" s="377"/>
      <c r="D550" s="340"/>
      <c r="E550" s="340"/>
      <c r="F550" s="340"/>
      <c r="G550" s="340"/>
    </row>
    <row r="551" spans="2:7" x14ac:dyDescent="0.2">
      <c r="B551" s="376"/>
      <c r="C551" s="377"/>
      <c r="D551" s="340"/>
      <c r="E551" s="340"/>
      <c r="F551" s="340"/>
      <c r="G551" s="340"/>
    </row>
    <row r="552" spans="2:7" x14ac:dyDescent="0.2">
      <c r="B552" s="376"/>
      <c r="C552" s="377"/>
      <c r="D552" s="340"/>
      <c r="E552" s="340"/>
      <c r="F552" s="340"/>
      <c r="G552" s="340"/>
    </row>
    <row r="553" spans="2:7" x14ac:dyDescent="0.2">
      <c r="B553" s="376"/>
      <c r="C553" s="377"/>
      <c r="D553" s="340"/>
      <c r="E553" s="340"/>
      <c r="F553" s="340"/>
      <c r="G553" s="340"/>
    </row>
    <row r="554" spans="2:7" x14ac:dyDescent="0.2">
      <c r="B554" s="376"/>
      <c r="C554" s="377"/>
      <c r="D554" s="340"/>
      <c r="E554" s="340"/>
      <c r="F554" s="340"/>
      <c r="G554" s="340"/>
    </row>
    <row r="555" spans="2:7" x14ac:dyDescent="0.2">
      <c r="B555" s="376"/>
      <c r="C555" s="377"/>
      <c r="D555" s="340"/>
      <c r="E555" s="340"/>
      <c r="F555" s="340"/>
      <c r="G555" s="340"/>
    </row>
    <row r="556" spans="2:7" x14ac:dyDescent="0.2">
      <c r="B556" s="376"/>
      <c r="C556" s="377"/>
      <c r="D556" s="340"/>
      <c r="E556" s="340"/>
      <c r="F556" s="340"/>
      <c r="G556" s="340"/>
    </row>
    <row r="557" spans="2:7" x14ac:dyDescent="0.2">
      <c r="B557" s="376"/>
      <c r="C557" s="377"/>
      <c r="D557" s="340"/>
      <c r="E557" s="340"/>
      <c r="F557" s="340"/>
      <c r="G557" s="340"/>
    </row>
    <row r="558" spans="2:7" x14ac:dyDescent="0.2">
      <c r="B558" s="376"/>
      <c r="C558" s="377"/>
      <c r="D558" s="340"/>
      <c r="E558" s="340"/>
      <c r="F558" s="340"/>
      <c r="G558" s="340"/>
    </row>
    <row r="559" spans="2:7" x14ac:dyDescent="0.2">
      <c r="B559" s="376"/>
      <c r="C559" s="377"/>
      <c r="D559" s="340"/>
      <c r="E559" s="340"/>
      <c r="F559" s="340"/>
      <c r="G559" s="340"/>
    </row>
    <row r="560" spans="2:7" x14ac:dyDescent="0.2">
      <c r="B560" s="376"/>
      <c r="C560" s="377"/>
      <c r="D560" s="340"/>
      <c r="E560" s="340"/>
      <c r="F560" s="340"/>
      <c r="G560" s="340"/>
    </row>
    <row r="561" spans="2:7" x14ac:dyDescent="0.2">
      <c r="B561" s="376"/>
      <c r="C561" s="377"/>
      <c r="D561" s="340"/>
      <c r="E561" s="340"/>
      <c r="F561" s="340"/>
      <c r="G561" s="340"/>
    </row>
    <row r="562" spans="2:7" x14ac:dyDescent="0.2">
      <c r="B562" s="376"/>
      <c r="C562" s="377"/>
      <c r="D562" s="340"/>
      <c r="E562" s="340"/>
      <c r="F562" s="340"/>
      <c r="G562" s="340"/>
    </row>
    <row r="563" spans="2:7" x14ac:dyDescent="0.2">
      <c r="B563" s="376"/>
      <c r="C563" s="377"/>
      <c r="D563" s="340"/>
      <c r="E563" s="340"/>
      <c r="F563" s="340"/>
      <c r="G563" s="340"/>
    </row>
    <row r="564" spans="2:7" x14ac:dyDescent="0.2">
      <c r="B564" s="376"/>
      <c r="C564" s="377"/>
      <c r="D564" s="340"/>
      <c r="E564" s="340"/>
      <c r="F564" s="340"/>
      <c r="G564" s="340"/>
    </row>
    <row r="565" spans="2:7" x14ac:dyDescent="0.2">
      <c r="B565" s="376"/>
      <c r="C565" s="377"/>
      <c r="D565" s="340"/>
      <c r="E565" s="340"/>
      <c r="F565" s="340"/>
      <c r="G565" s="340"/>
    </row>
    <row r="566" spans="2:7" x14ac:dyDescent="0.2">
      <c r="B566" s="376"/>
      <c r="C566" s="377"/>
      <c r="D566" s="340"/>
      <c r="E566" s="340"/>
      <c r="F566" s="340"/>
      <c r="G566" s="340"/>
    </row>
    <row r="567" spans="2:7" x14ac:dyDescent="0.2">
      <c r="B567" s="376"/>
      <c r="C567" s="377"/>
      <c r="D567" s="340"/>
      <c r="E567" s="340"/>
      <c r="F567" s="340"/>
      <c r="G567" s="340"/>
    </row>
    <row r="568" spans="2:7" x14ac:dyDescent="0.2">
      <c r="B568" s="376"/>
      <c r="C568" s="377"/>
      <c r="D568" s="340"/>
      <c r="E568" s="340"/>
      <c r="F568" s="340"/>
      <c r="G568" s="340"/>
    </row>
    <row r="569" spans="2:7" x14ac:dyDescent="0.2">
      <c r="B569" s="376"/>
      <c r="C569" s="377"/>
      <c r="D569" s="340"/>
      <c r="E569" s="340"/>
      <c r="F569" s="340"/>
      <c r="G569" s="340"/>
    </row>
    <row r="570" spans="2:7" x14ac:dyDescent="0.2">
      <c r="B570" s="376"/>
      <c r="C570" s="377"/>
      <c r="D570" s="340"/>
      <c r="E570" s="340"/>
      <c r="F570" s="340"/>
      <c r="G570" s="340"/>
    </row>
    <row r="571" spans="2:7" x14ac:dyDescent="0.2">
      <c r="B571" s="376"/>
      <c r="C571" s="377"/>
      <c r="D571" s="340"/>
      <c r="E571" s="340"/>
      <c r="F571" s="340"/>
      <c r="G571" s="340"/>
    </row>
    <row r="572" spans="2:7" x14ac:dyDescent="0.2">
      <c r="B572" s="376"/>
      <c r="C572" s="377"/>
      <c r="D572" s="340"/>
      <c r="E572" s="340"/>
      <c r="F572" s="340"/>
      <c r="G572" s="340"/>
    </row>
    <row r="573" spans="2:7" x14ac:dyDescent="0.2">
      <c r="B573" s="376"/>
      <c r="C573" s="377"/>
      <c r="D573" s="340"/>
      <c r="E573" s="340"/>
      <c r="F573" s="340"/>
      <c r="G573" s="340"/>
    </row>
    <row r="574" spans="2:7" x14ac:dyDescent="0.2">
      <c r="B574" s="376"/>
      <c r="C574" s="377"/>
      <c r="D574" s="340"/>
      <c r="E574" s="340"/>
      <c r="F574" s="340"/>
      <c r="G574" s="340"/>
    </row>
    <row r="575" spans="2:7" x14ac:dyDescent="0.2">
      <c r="B575" s="376"/>
      <c r="C575" s="377"/>
      <c r="D575" s="340"/>
      <c r="E575" s="340"/>
      <c r="F575" s="340"/>
      <c r="G575" s="340"/>
    </row>
    <row r="576" spans="2:7" x14ac:dyDescent="0.2">
      <c r="B576" s="376"/>
      <c r="C576" s="377"/>
      <c r="D576" s="340"/>
      <c r="E576" s="340"/>
      <c r="F576" s="340"/>
      <c r="G576" s="340"/>
    </row>
    <row r="577" spans="2:7" x14ac:dyDescent="0.2">
      <c r="B577" s="376"/>
      <c r="C577" s="377"/>
      <c r="D577" s="340"/>
      <c r="E577" s="340"/>
      <c r="F577" s="340"/>
      <c r="G577" s="340"/>
    </row>
    <row r="578" spans="2:7" x14ac:dyDescent="0.2">
      <c r="B578" s="376"/>
      <c r="C578" s="377"/>
      <c r="D578" s="340"/>
      <c r="E578" s="340"/>
      <c r="F578" s="340"/>
      <c r="G578" s="340"/>
    </row>
    <row r="579" spans="2:7" x14ac:dyDescent="0.2">
      <c r="B579" s="376"/>
      <c r="C579" s="377"/>
      <c r="D579" s="340"/>
      <c r="E579" s="340"/>
      <c r="F579" s="340"/>
      <c r="G579" s="340"/>
    </row>
    <row r="580" spans="2:7" x14ac:dyDescent="0.2">
      <c r="B580" s="376"/>
      <c r="C580" s="377"/>
      <c r="D580" s="340"/>
      <c r="E580" s="340"/>
      <c r="F580" s="340"/>
      <c r="G580" s="340"/>
    </row>
    <row r="581" spans="2:7" x14ac:dyDescent="0.2">
      <c r="B581" s="376"/>
      <c r="C581" s="377"/>
      <c r="D581" s="340"/>
      <c r="E581" s="340"/>
      <c r="F581" s="340"/>
      <c r="G581" s="340"/>
    </row>
    <row r="582" spans="2:7" x14ac:dyDescent="0.2">
      <c r="B582" s="376"/>
      <c r="C582" s="377"/>
      <c r="D582" s="340"/>
      <c r="E582" s="340"/>
      <c r="F582" s="340"/>
      <c r="G582" s="340"/>
    </row>
    <row r="583" spans="2:7" x14ac:dyDescent="0.2">
      <c r="B583" s="376"/>
      <c r="C583" s="377"/>
      <c r="D583" s="340"/>
      <c r="E583" s="340"/>
      <c r="F583" s="340"/>
      <c r="G583" s="340"/>
    </row>
    <row r="584" spans="2:7" x14ac:dyDescent="0.2">
      <c r="B584" s="376"/>
      <c r="C584" s="377"/>
      <c r="D584" s="340"/>
      <c r="E584" s="340"/>
      <c r="F584" s="340"/>
      <c r="G584" s="340"/>
    </row>
    <row r="585" spans="2:7" x14ac:dyDescent="0.2">
      <c r="B585" s="376"/>
      <c r="C585" s="377"/>
      <c r="D585" s="340"/>
      <c r="E585" s="340"/>
      <c r="F585" s="340"/>
      <c r="G585" s="340"/>
    </row>
    <row r="586" spans="2:7" x14ac:dyDescent="0.2">
      <c r="B586" s="376"/>
      <c r="C586" s="377"/>
      <c r="D586" s="340"/>
      <c r="E586" s="340"/>
      <c r="F586" s="340"/>
      <c r="G586" s="340"/>
    </row>
    <row r="587" spans="2:7" x14ac:dyDescent="0.2">
      <c r="B587" s="376"/>
      <c r="C587" s="377"/>
      <c r="D587" s="340"/>
      <c r="E587" s="340"/>
      <c r="F587" s="340"/>
      <c r="G587" s="340"/>
    </row>
    <row r="588" spans="2:7" x14ac:dyDescent="0.2">
      <c r="B588" s="376"/>
      <c r="C588" s="377"/>
      <c r="D588" s="340"/>
      <c r="E588" s="340"/>
      <c r="F588" s="340"/>
      <c r="G588" s="340"/>
    </row>
    <row r="589" spans="2:7" x14ac:dyDescent="0.2">
      <c r="B589" s="376"/>
      <c r="C589" s="377"/>
      <c r="D589" s="340"/>
      <c r="E589" s="340"/>
      <c r="F589" s="340"/>
      <c r="G589" s="340"/>
    </row>
    <row r="590" spans="2:7" x14ac:dyDescent="0.2">
      <c r="B590" s="376"/>
      <c r="C590" s="377"/>
      <c r="D590" s="340"/>
      <c r="E590" s="340"/>
      <c r="F590" s="340"/>
      <c r="G590" s="340"/>
    </row>
    <row r="591" spans="2:7" x14ac:dyDescent="0.2">
      <c r="B591" s="376"/>
      <c r="C591" s="377"/>
      <c r="D591" s="340"/>
      <c r="E591" s="340"/>
      <c r="F591" s="340"/>
      <c r="G591" s="340"/>
    </row>
    <row r="592" spans="2:7" x14ac:dyDescent="0.2">
      <c r="B592" s="376"/>
      <c r="C592" s="377"/>
      <c r="D592" s="340"/>
      <c r="E592" s="340"/>
      <c r="F592" s="340"/>
      <c r="G592" s="340"/>
    </row>
    <row r="593" spans="2:7" x14ac:dyDescent="0.2">
      <c r="B593" s="376"/>
      <c r="C593" s="377"/>
      <c r="D593" s="340"/>
      <c r="E593" s="340"/>
      <c r="F593" s="340"/>
      <c r="G593" s="340"/>
    </row>
    <row r="594" spans="2:7" x14ac:dyDescent="0.2">
      <c r="B594" s="376"/>
      <c r="C594" s="377"/>
      <c r="D594" s="340"/>
      <c r="E594" s="340"/>
      <c r="F594" s="340"/>
      <c r="G594" s="340"/>
    </row>
    <row r="595" spans="2:7" x14ac:dyDescent="0.2">
      <c r="B595" s="376"/>
      <c r="C595" s="377"/>
      <c r="D595" s="340"/>
      <c r="E595" s="340"/>
      <c r="F595" s="340"/>
      <c r="G595" s="340"/>
    </row>
    <row r="596" spans="2:7" x14ac:dyDescent="0.2">
      <c r="B596" s="376"/>
      <c r="C596" s="377"/>
      <c r="D596" s="340"/>
      <c r="E596" s="340"/>
      <c r="F596" s="340"/>
      <c r="G596" s="340"/>
    </row>
    <row r="597" spans="2:7" x14ac:dyDescent="0.2">
      <c r="B597" s="376"/>
      <c r="C597" s="377"/>
      <c r="D597" s="340"/>
      <c r="E597" s="340"/>
      <c r="F597" s="340"/>
      <c r="G597" s="340"/>
    </row>
    <row r="598" spans="2:7" x14ac:dyDescent="0.2">
      <c r="B598" s="376"/>
      <c r="C598" s="377"/>
      <c r="D598" s="340"/>
      <c r="E598" s="340"/>
      <c r="F598" s="340"/>
      <c r="G598" s="340"/>
    </row>
    <row r="599" spans="2:7" x14ac:dyDescent="0.2">
      <c r="B599" s="376"/>
      <c r="C599" s="377"/>
      <c r="D599" s="340"/>
      <c r="E599" s="340"/>
      <c r="F599" s="340"/>
      <c r="G599" s="340"/>
    </row>
    <row r="600" spans="2:7" x14ac:dyDescent="0.2">
      <c r="B600" s="376"/>
      <c r="C600" s="377"/>
      <c r="D600" s="340"/>
      <c r="E600" s="340"/>
      <c r="F600" s="340"/>
      <c r="G600" s="340"/>
    </row>
    <row r="601" spans="2:7" x14ac:dyDescent="0.2">
      <c r="B601" s="376"/>
      <c r="C601" s="377"/>
      <c r="D601" s="340"/>
      <c r="E601" s="340"/>
      <c r="F601" s="340"/>
      <c r="G601" s="340"/>
    </row>
    <row r="602" spans="2:7" x14ac:dyDescent="0.2">
      <c r="B602" s="376"/>
      <c r="C602" s="377"/>
      <c r="D602" s="340"/>
      <c r="E602" s="340"/>
      <c r="F602" s="340"/>
      <c r="G602" s="340"/>
    </row>
    <row r="603" spans="2:7" x14ac:dyDescent="0.2">
      <c r="B603" s="376"/>
      <c r="C603" s="377"/>
      <c r="D603" s="340"/>
      <c r="E603" s="340"/>
      <c r="F603" s="340"/>
      <c r="G603" s="340"/>
    </row>
    <row r="604" spans="2:7" x14ac:dyDescent="0.2">
      <c r="B604" s="376"/>
      <c r="C604" s="377"/>
      <c r="D604" s="340"/>
      <c r="E604" s="340"/>
      <c r="F604" s="340"/>
      <c r="G604" s="340"/>
    </row>
    <row r="605" spans="2:7" x14ac:dyDescent="0.2">
      <c r="B605" s="376"/>
      <c r="C605" s="377"/>
      <c r="D605" s="340"/>
      <c r="E605" s="340"/>
      <c r="F605" s="340"/>
      <c r="G605" s="340"/>
    </row>
    <row r="606" spans="2:7" x14ac:dyDescent="0.2">
      <c r="B606" s="376"/>
      <c r="C606" s="377"/>
      <c r="D606" s="340"/>
      <c r="E606" s="340"/>
      <c r="F606" s="340"/>
      <c r="G606" s="340"/>
    </row>
    <row r="607" spans="2:7" x14ac:dyDescent="0.2">
      <c r="B607" s="376"/>
      <c r="C607" s="377"/>
      <c r="D607" s="340"/>
      <c r="E607" s="340"/>
      <c r="F607" s="340"/>
      <c r="G607" s="340"/>
    </row>
    <row r="608" spans="2:7" x14ac:dyDescent="0.2">
      <c r="B608" s="376"/>
      <c r="C608" s="377"/>
      <c r="D608" s="340"/>
      <c r="E608" s="340"/>
      <c r="F608" s="340"/>
      <c r="G608" s="340"/>
    </row>
    <row r="609" spans="2:7" x14ac:dyDescent="0.2">
      <c r="B609" s="376"/>
      <c r="C609" s="377"/>
      <c r="D609" s="340"/>
      <c r="E609" s="340"/>
      <c r="F609" s="340"/>
      <c r="G609" s="340"/>
    </row>
    <row r="610" spans="2:7" x14ac:dyDescent="0.2">
      <c r="B610" s="376"/>
      <c r="C610" s="377"/>
      <c r="D610" s="340"/>
      <c r="E610" s="340"/>
      <c r="F610" s="340"/>
      <c r="G610" s="340"/>
    </row>
    <row r="611" spans="2:7" x14ac:dyDescent="0.2">
      <c r="B611" s="376"/>
      <c r="C611" s="377"/>
      <c r="D611" s="340"/>
      <c r="E611" s="340"/>
      <c r="F611" s="340"/>
      <c r="G611" s="340"/>
    </row>
    <row r="612" spans="2:7" x14ac:dyDescent="0.2">
      <c r="B612" s="376"/>
      <c r="C612" s="377"/>
      <c r="D612" s="340"/>
      <c r="E612" s="340"/>
      <c r="F612" s="340"/>
      <c r="G612" s="340"/>
    </row>
    <row r="613" spans="2:7" x14ac:dyDescent="0.2">
      <c r="B613" s="376"/>
      <c r="C613" s="377"/>
      <c r="D613" s="340"/>
      <c r="E613" s="340"/>
      <c r="F613" s="340"/>
      <c r="G613" s="340"/>
    </row>
    <row r="614" spans="2:7" x14ac:dyDescent="0.2">
      <c r="B614" s="376"/>
      <c r="C614" s="377"/>
      <c r="D614" s="340"/>
      <c r="E614" s="340"/>
      <c r="F614" s="340"/>
      <c r="G614" s="340"/>
    </row>
    <row r="615" spans="2:7" x14ac:dyDescent="0.2">
      <c r="B615" s="376"/>
      <c r="C615" s="377"/>
      <c r="D615" s="340"/>
      <c r="E615" s="340"/>
      <c r="F615" s="340"/>
      <c r="G615" s="340"/>
    </row>
    <row r="616" spans="2:7" x14ac:dyDescent="0.2">
      <c r="B616" s="376"/>
      <c r="C616" s="377"/>
      <c r="D616" s="340"/>
      <c r="E616" s="340"/>
      <c r="F616" s="340"/>
      <c r="G616" s="340"/>
    </row>
    <row r="617" spans="2:7" x14ac:dyDescent="0.2">
      <c r="B617" s="376"/>
      <c r="C617" s="377"/>
      <c r="D617" s="340"/>
      <c r="E617" s="340"/>
      <c r="F617" s="340"/>
      <c r="G617" s="340"/>
    </row>
    <row r="618" spans="2:7" x14ac:dyDescent="0.2">
      <c r="B618" s="376"/>
      <c r="C618" s="377"/>
      <c r="D618" s="340"/>
      <c r="E618" s="340"/>
      <c r="F618" s="340"/>
      <c r="G618" s="340"/>
    </row>
    <row r="619" spans="2:7" x14ac:dyDescent="0.2">
      <c r="B619" s="376"/>
      <c r="C619" s="377"/>
      <c r="D619" s="340"/>
      <c r="E619" s="340"/>
      <c r="F619" s="340"/>
      <c r="G619" s="340"/>
    </row>
    <row r="620" spans="2:7" x14ac:dyDescent="0.2">
      <c r="B620" s="376"/>
      <c r="C620" s="377"/>
      <c r="D620" s="340"/>
      <c r="E620" s="340"/>
      <c r="F620" s="340"/>
      <c r="G620" s="340"/>
    </row>
    <row r="621" spans="2:7" x14ac:dyDescent="0.2">
      <c r="B621" s="376"/>
      <c r="C621" s="377"/>
      <c r="D621" s="340"/>
      <c r="E621" s="340"/>
      <c r="F621" s="340"/>
      <c r="G621" s="340"/>
    </row>
    <row r="622" spans="2:7" x14ac:dyDescent="0.2">
      <c r="B622" s="376"/>
      <c r="C622" s="377"/>
      <c r="D622" s="340"/>
      <c r="E622" s="340"/>
      <c r="F622" s="340"/>
      <c r="G622" s="340"/>
    </row>
    <row r="623" spans="2:7" x14ac:dyDescent="0.2">
      <c r="B623" s="376"/>
      <c r="C623" s="377"/>
      <c r="D623" s="340"/>
      <c r="E623" s="340"/>
      <c r="F623" s="340"/>
      <c r="G623" s="340"/>
    </row>
    <row r="624" spans="2:7" x14ac:dyDescent="0.2">
      <c r="B624" s="376"/>
      <c r="C624" s="377"/>
      <c r="D624" s="340"/>
      <c r="E624" s="340"/>
      <c r="F624" s="340"/>
      <c r="G624" s="340"/>
    </row>
    <row r="625" spans="2:7" x14ac:dyDescent="0.2">
      <c r="B625" s="376"/>
      <c r="C625" s="377"/>
      <c r="D625" s="340"/>
      <c r="E625" s="340"/>
      <c r="F625" s="340"/>
      <c r="G625" s="340"/>
    </row>
    <row r="626" spans="2:7" x14ac:dyDescent="0.2">
      <c r="B626" s="376"/>
      <c r="C626" s="377"/>
      <c r="D626" s="340"/>
      <c r="E626" s="340"/>
      <c r="F626" s="340"/>
      <c r="G626" s="340"/>
    </row>
    <row r="627" spans="2:7" x14ac:dyDescent="0.2">
      <c r="B627" s="376"/>
      <c r="C627" s="377"/>
      <c r="D627" s="340"/>
      <c r="E627" s="340"/>
      <c r="F627" s="340"/>
      <c r="G627" s="340"/>
    </row>
    <row r="628" spans="2:7" x14ac:dyDescent="0.2">
      <c r="B628" s="376"/>
      <c r="C628" s="377"/>
      <c r="D628" s="340"/>
      <c r="E628" s="340"/>
      <c r="F628" s="340"/>
      <c r="G628" s="340"/>
    </row>
    <row r="629" spans="2:7" x14ac:dyDescent="0.2">
      <c r="B629" s="376"/>
      <c r="C629" s="377"/>
      <c r="D629" s="340"/>
      <c r="E629" s="340"/>
      <c r="F629" s="340"/>
      <c r="G629" s="340"/>
    </row>
    <row r="630" spans="2:7" x14ac:dyDescent="0.2">
      <c r="B630" s="376"/>
      <c r="C630" s="377"/>
      <c r="D630" s="340"/>
      <c r="E630" s="340"/>
      <c r="F630" s="340"/>
      <c r="G630" s="340"/>
    </row>
    <row r="631" spans="2:7" x14ac:dyDescent="0.2">
      <c r="B631" s="376"/>
      <c r="C631" s="377"/>
      <c r="D631" s="340"/>
      <c r="E631" s="340"/>
      <c r="F631" s="340"/>
      <c r="G631" s="340"/>
    </row>
    <row r="632" spans="2:7" x14ac:dyDescent="0.2">
      <c r="B632" s="376"/>
      <c r="C632" s="377"/>
      <c r="D632" s="340"/>
      <c r="E632" s="340"/>
      <c r="F632" s="340"/>
      <c r="G632" s="340"/>
    </row>
    <row r="633" spans="2:7" x14ac:dyDescent="0.2">
      <c r="B633" s="376"/>
      <c r="C633" s="377"/>
      <c r="D633" s="340"/>
      <c r="E633" s="340"/>
      <c r="F633" s="340"/>
      <c r="G633" s="340"/>
    </row>
    <row r="634" spans="2:7" x14ac:dyDescent="0.2">
      <c r="B634" s="376"/>
      <c r="C634" s="377"/>
      <c r="D634" s="340"/>
      <c r="E634" s="340"/>
      <c r="F634" s="340"/>
      <c r="G634" s="340"/>
    </row>
    <row r="635" spans="2:7" x14ac:dyDescent="0.2">
      <c r="B635" s="376"/>
      <c r="C635" s="377"/>
      <c r="D635" s="340"/>
      <c r="E635" s="340"/>
      <c r="F635" s="340"/>
      <c r="G635" s="340"/>
    </row>
    <row r="636" spans="2:7" x14ac:dyDescent="0.2">
      <c r="B636" s="376"/>
      <c r="C636" s="377"/>
      <c r="D636" s="340"/>
      <c r="E636" s="340"/>
      <c r="F636" s="340"/>
      <c r="G636" s="340"/>
    </row>
    <row r="637" spans="2:7" x14ac:dyDescent="0.2">
      <c r="B637" s="376"/>
      <c r="C637" s="377"/>
      <c r="D637" s="340"/>
      <c r="E637" s="340"/>
      <c r="F637" s="340"/>
      <c r="G637" s="340"/>
    </row>
    <row r="638" spans="2:7" x14ac:dyDescent="0.2">
      <c r="B638" s="376"/>
      <c r="C638" s="377"/>
      <c r="D638" s="340"/>
      <c r="E638" s="340"/>
      <c r="F638" s="340"/>
      <c r="G638" s="340"/>
    </row>
    <row r="639" spans="2:7" x14ac:dyDescent="0.2">
      <c r="B639" s="376"/>
      <c r="C639" s="377"/>
      <c r="D639" s="340"/>
      <c r="E639" s="340"/>
      <c r="F639" s="340"/>
      <c r="G639" s="340"/>
    </row>
    <row r="640" spans="2:7" x14ac:dyDescent="0.2">
      <c r="B640" s="376"/>
      <c r="C640" s="377"/>
      <c r="D640" s="340"/>
      <c r="E640" s="340"/>
      <c r="F640" s="340"/>
      <c r="G640" s="340"/>
    </row>
    <row r="641" spans="2:7" x14ac:dyDescent="0.2">
      <c r="B641" s="376"/>
      <c r="C641" s="377"/>
      <c r="D641" s="340"/>
      <c r="E641" s="340"/>
      <c r="F641" s="340"/>
      <c r="G641" s="340"/>
    </row>
    <row r="642" spans="2:7" x14ac:dyDescent="0.2">
      <c r="B642" s="376"/>
      <c r="C642" s="377"/>
      <c r="D642" s="340"/>
      <c r="E642" s="340"/>
      <c r="F642" s="340"/>
      <c r="G642" s="340"/>
    </row>
    <row r="643" spans="2:7" x14ac:dyDescent="0.2">
      <c r="B643" s="376"/>
      <c r="C643" s="377"/>
      <c r="D643" s="340"/>
      <c r="E643" s="340"/>
      <c r="F643" s="340"/>
      <c r="G643" s="340"/>
    </row>
    <row r="644" spans="2:7" x14ac:dyDescent="0.2">
      <c r="B644" s="376"/>
      <c r="C644" s="377"/>
      <c r="D644" s="340"/>
      <c r="E644" s="340"/>
      <c r="F644" s="340"/>
      <c r="G644" s="340"/>
    </row>
    <row r="645" spans="2:7" x14ac:dyDescent="0.2">
      <c r="B645" s="376"/>
      <c r="C645" s="377"/>
      <c r="D645" s="340"/>
      <c r="E645" s="340"/>
      <c r="F645" s="340"/>
      <c r="G645" s="340"/>
    </row>
    <row r="646" spans="2:7" x14ac:dyDescent="0.2">
      <c r="B646" s="376"/>
      <c r="C646" s="377"/>
      <c r="D646" s="340"/>
      <c r="E646" s="340"/>
      <c r="F646" s="340"/>
      <c r="G646" s="340"/>
    </row>
    <row r="647" spans="2:7" x14ac:dyDescent="0.2">
      <c r="B647" s="376"/>
      <c r="C647" s="377"/>
      <c r="D647" s="340"/>
      <c r="E647" s="340"/>
      <c r="F647" s="340"/>
      <c r="G647" s="340"/>
    </row>
    <row r="648" spans="2:7" x14ac:dyDescent="0.2">
      <c r="B648" s="376"/>
      <c r="C648" s="377"/>
      <c r="D648" s="340"/>
      <c r="E648" s="340"/>
      <c r="F648" s="340"/>
      <c r="G648" s="340"/>
    </row>
    <row r="649" spans="2:7" x14ac:dyDescent="0.2">
      <c r="B649" s="376"/>
      <c r="C649" s="377"/>
      <c r="D649" s="340"/>
      <c r="E649" s="340"/>
      <c r="F649" s="340"/>
      <c r="G649" s="340"/>
    </row>
    <row r="650" spans="2:7" x14ac:dyDescent="0.2">
      <c r="B650" s="376"/>
      <c r="C650" s="377"/>
      <c r="D650" s="340"/>
      <c r="E650" s="340"/>
      <c r="F650" s="340"/>
      <c r="G650" s="340"/>
    </row>
    <row r="651" spans="2:7" x14ac:dyDescent="0.2">
      <c r="B651" s="376"/>
      <c r="C651" s="377"/>
      <c r="D651" s="340"/>
      <c r="E651" s="340"/>
      <c r="F651" s="340"/>
      <c r="G651" s="340"/>
    </row>
    <row r="652" spans="2:7" x14ac:dyDescent="0.2">
      <c r="B652" s="376"/>
      <c r="C652" s="377"/>
      <c r="D652" s="340"/>
      <c r="E652" s="340"/>
      <c r="F652" s="340"/>
      <c r="G652" s="340"/>
    </row>
    <row r="653" spans="2:7" x14ac:dyDescent="0.2">
      <c r="B653" s="376"/>
      <c r="C653" s="377"/>
      <c r="D653" s="340"/>
      <c r="E653" s="340"/>
      <c r="F653" s="340"/>
      <c r="G653" s="340"/>
    </row>
    <row r="654" spans="2:7" x14ac:dyDescent="0.2">
      <c r="B654" s="376"/>
      <c r="C654" s="377"/>
      <c r="D654" s="340"/>
      <c r="E654" s="340"/>
      <c r="F654" s="340"/>
      <c r="G654" s="340"/>
    </row>
    <row r="655" spans="2:7" x14ac:dyDescent="0.2">
      <c r="B655" s="376"/>
      <c r="C655" s="377"/>
      <c r="D655" s="340"/>
      <c r="E655" s="340"/>
      <c r="F655" s="340"/>
      <c r="G655" s="340"/>
    </row>
    <row r="656" spans="2:7" x14ac:dyDescent="0.2">
      <c r="B656" s="376"/>
      <c r="C656" s="377"/>
      <c r="D656" s="340"/>
      <c r="E656" s="340"/>
      <c r="F656" s="340"/>
      <c r="G656" s="340"/>
    </row>
    <row r="657" spans="2:7" x14ac:dyDescent="0.2">
      <c r="B657" s="376"/>
      <c r="C657" s="377"/>
      <c r="D657" s="340"/>
      <c r="E657" s="340"/>
      <c r="F657" s="340"/>
      <c r="G657" s="340"/>
    </row>
    <row r="658" spans="2:7" x14ac:dyDescent="0.2">
      <c r="B658" s="376"/>
      <c r="C658" s="377"/>
      <c r="D658" s="340"/>
      <c r="E658" s="340"/>
      <c r="F658" s="340"/>
      <c r="G658" s="340"/>
    </row>
    <row r="659" spans="2:7" x14ac:dyDescent="0.2">
      <c r="B659" s="376"/>
      <c r="C659" s="377"/>
      <c r="D659" s="340"/>
      <c r="E659" s="340"/>
      <c r="F659" s="340"/>
      <c r="G659" s="340"/>
    </row>
    <row r="660" spans="2:7" x14ac:dyDescent="0.2">
      <c r="B660" s="376"/>
      <c r="C660" s="377"/>
      <c r="D660" s="340"/>
      <c r="E660" s="340"/>
      <c r="F660" s="340"/>
      <c r="G660" s="340"/>
    </row>
    <row r="661" spans="2:7" x14ac:dyDescent="0.2">
      <c r="B661" s="376"/>
      <c r="C661" s="377"/>
      <c r="D661" s="340"/>
      <c r="E661" s="340"/>
      <c r="F661" s="340"/>
      <c r="G661" s="340"/>
    </row>
    <row r="662" spans="2:7" x14ac:dyDescent="0.2">
      <c r="B662" s="376"/>
      <c r="C662" s="377"/>
      <c r="D662" s="340"/>
      <c r="E662" s="340"/>
      <c r="F662" s="340"/>
      <c r="G662" s="340"/>
    </row>
    <row r="663" spans="2:7" x14ac:dyDescent="0.2">
      <c r="B663" s="376"/>
      <c r="C663" s="377"/>
      <c r="D663" s="340"/>
      <c r="E663" s="340"/>
      <c r="F663" s="340"/>
      <c r="G663" s="340"/>
    </row>
    <row r="664" spans="2:7" x14ac:dyDescent="0.2">
      <c r="B664" s="376"/>
      <c r="C664" s="377"/>
      <c r="D664" s="340"/>
      <c r="E664" s="340"/>
      <c r="F664" s="340"/>
      <c r="G664" s="340"/>
    </row>
    <row r="665" spans="2:7" x14ac:dyDescent="0.2">
      <c r="B665" s="376"/>
      <c r="C665" s="377"/>
      <c r="D665" s="340"/>
      <c r="E665" s="340"/>
      <c r="F665" s="340"/>
      <c r="G665" s="340"/>
    </row>
    <row r="666" spans="2:7" x14ac:dyDescent="0.2">
      <c r="B666" s="376"/>
      <c r="C666" s="377"/>
      <c r="D666" s="340"/>
      <c r="E666" s="340"/>
      <c r="F666" s="340"/>
      <c r="G666" s="340"/>
    </row>
    <row r="667" spans="2:7" x14ac:dyDescent="0.2">
      <c r="B667" s="376"/>
      <c r="C667" s="377"/>
      <c r="D667" s="340"/>
      <c r="E667" s="340"/>
      <c r="F667" s="340"/>
      <c r="G667" s="340"/>
    </row>
    <row r="668" spans="2:7" x14ac:dyDescent="0.2">
      <c r="B668" s="376"/>
      <c r="C668" s="377"/>
      <c r="D668" s="340"/>
      <c r="E668" s="340"/>
      <c r="F668" s="340"/>
      <c r="G668" s="340"/>
    </row>
    <row r="669" spans="2:7" x14ac:dyDescent="0.2">
      <c r="B669" s="376"/>
      <c r="C669" s="377"/>
      <c r="D669" s="340"/>
      <c r="E669" s="340"/>
      <c r="F669" s="340"/>
      <c r="G669" s="340"/>
    </row>
    <row r="670" spans="2:7" x14ac:dyDescent="0.2">
      <c r="B670" s="376"/>
      <c r="C670" s="377"/>
      <c r="D670" s="340"/>
      <c r="E670" s="340"/>
      <c r="F670" s="340"/>
      <c r="G670" s="340"/>
    </row>
    <row r="671" spans="2:7" x14ac:dyDescent="0.2">
      <c r="B671" s="376"/>
      <c r="C671" s="377"/>
      <c r="D671" s="340"/>
      <c r="E671" s="340"/>
      <c r="F671" s="340"/>
      <c r="G671" s="340"/>
    </row>
    <row r="672" spans="2:7" x14ac:dyDescent="0.2">
      <c r="B672" s="376"/>
      <c r="C672" s="377"/>
      <c r="D672" s="340"/>
      <c r="E672" s="340"/>
      <c r="F672" s="340"/>
      <c r="G672" s="340"/>
    </row>
    <row r="673" spans="2:7" x14ac:dyDescent="0.2">
      <c r="B673" s="376"/>
      <c r="C673" s="377"/>
      <c r="D673" s="340"/>
      <c r="E673" s="340"/>
      <c r="F673" s="340"/>
      <c r="G673" s="340"/>
    </row>
    <row r="674" spans="2:7" x14ac:dyDescent="0.2">
      <c r="B674" s="376"/>
      <c r="C674" s="377"/>
      <c r="D674" s="340"/>
      <c r="E674" s="340"/>
      <c r="F674" s="340"/>
      <c r="G674" s="340"/>
    </row>
    <row r="675" spans="2:7" x14ac:dyDescent="0.2">
      <c r="B675" s="376"/>
      <c r="C675" s="377"/>
      <c r="D675" s="340"/>
      <c r="E675" s="340"/>
      <c r="F675" s="340"/>
      <c r="G675" s="340"/>
    </row>
    <row r="676" spans="2:7" x14ac:dyDescent="0.2">
      <c r="B676" s="376"/>
      <c r="C676" s="377"/>
      <c r="D676" s="340"/>
      <c r="E676" s="340"/>
      <c r="F676" s="340"/>
      <c r="G676" s="340"/>
    </row>
    <row r="677" spans="2:7" x14ac:dyDescent="0.2">
      <c r="B677" s="376"/>
      <c r="C677" s="377"/>
      <c r="D677" s="340"/>
      <c r="E677" s="340"/>
      <c r="F677" s="340"/>
      <c r="G677" s="340"/>
    </row>
    <row r="678" spans="2:7" x14ac:dyDescent="0.2">
      <c r="B678" s="376"/>
      <c r="C678" s="377"/>
      <c r="D678" s="340"/>
      <c r="E678" s="340"/>
      <c r="F678" s="340"/>
      <c r="G678" s="340"/>
    </row>
    <row r="679" spans="2:7" x14ac:dyDescent="0.2">
      <c r="B679" s="376"/>
      <c r="C679" s="377"/>
      <c r="D679" s="340"/>
      <c r="E679" s="340"/>
      <c r="F679" s="340"/>
      <c r="G679" s="340"/>
    </row>
    <row r="680" spans="2:7" x14ac:dyDescent="0.2">
      <c r="B680" s="376"/>
      <c r="C680" s="377"/>
      <c r="D680" s="340"/>
      <c r="E680" s="340"/>
      <c r="F680" s="340"/>
      <c r="G680" s="340"/>
    </row>
    <row r="681" spans="2:7" x14ac:dyDescent="0.2">
      <c r="B681" s="376"/>
      <c r="C681" s="377"/>
      <c r="D681" s="340"/>
      <c r="E681" s="340"/>
      <c r="F681" s="340"/>
      <c r="G681" s="340"/>
    </row>
    <row r="682" spans="2:7" x14ac:dyDescent="0.2">
      <c r="B682" s="376"/>
      <c r="C682" s="377"/>
      <c r="D682" s="340"/>
      <c r="E682" s="340"/>
      <c r="F682" s="340"/>
      <c r="G682" s="340"/>
    </row>
    <row r="683" spans="2:7" x14ac:dyDescent="0.2">
      <c r="B683" s="376"/>
      <c r="C683" s="377"/>
      <c r="D683" s="340"/>
      <c r="E683" s="340"/>
      <c r="F683" s="340"/>
      <c r="G683" s="340"/>
    </row>
    <row r="684" spans="2:7" x14ac:dyDescent="0.2">
      <c r="B684" s="376"/>
      <c r="C684" s="377"/>
      <c r="D684" s="340"/>
      <c r="E684" s="340"/>
      <c r="F684" s="340"/>
      <c r="G684" s="340"/>
    </row>
    <row r="685" spans="2:7" x14ac:dyDescent="0.2">
      <c r="B685" s="376"/>
      <c r="C685" s="377"/>
      <c r="D685" s="340"/>
      <c r="E685" s="340"/>
      <c r="F685" s="340"/>
      <c r="G685" s="340"/>
    </row>
    <row r="686" spans="2:7" x14ac:dyDescent="0.2">
      <c r="B686" s="376"/>
      <c r="C686" s="377"/>
      <c r="D686" s="340"/>
      <c r="E686" s="340"/>
      <c r="F686" s="340"/>
      <c r="G686" s="340"/>
    </row>
    <row r="687" spans="2:7" x14ac:dyDescent="0.2">
      <c r="B687" s="376"/>
      <c r="C687" s="377"/>
      <c r="D687" s="340"/>
      <c r="E687" s="340"/>
      <c r="F687" s="340"/>
      <c r="G687" s="340"/>
    </row>
    <row r="688" spans="2:7" x14ac:dyDescent="0.2">
      <c r="B688" s="376"/>
      <c r="C688" s="377"/>
      <c r="D688" s="340"/>
      <c r="E688" s="340"/>
      <c r="F688" s="340"/>
      <c r="G688" s="340"/>
    </row>
    <row r="689" spans="2:7" x14ac:dyDescent="0.2">
      <c r="B689" s="376"/>
      <c r="C689" s="377"/>
      <c r="D689" s="340"/>
      <c r="E689" s="340"/>
      <c r="F689" s="340"/>
      <c r="G689" s="340"/>
    </row>
    <row r="690" spans="2:7" x14ac:dyDescent="0.2">
      <c r="B690" s="376"/>
      <c r="C690" s="377"/>
      <c r="D690" s="340"/>
      <c r="E690" s="340"/>
      <c r="F690" s="340"/>
      <c r="G690" s="340"/>
    </row>
    <row r="691" spans="2:7" x14ac:dyDescent="0.2">
      <c r="B691" s="376"/>
      <c r="C691" s="377"/>
      <c r="D691" s="340"/>
      <c r="E691" s="340"/>
      <c r="F691" s="340"/>
      <c r="G691" s="340"/>
    </row>
    <row r="692" spans="2:7" x14ac:dyDescent="0.2">
      <c r="B692" s="376"/>
      <c r="C692" s="377"/>
      <c r="D692" s="340"/>
      <c r="E692" s="340"/>
      <c r="F692" s="340"/>
      <c r="G692" s="340"/>
    </row>
    <row r="693" spans="2:7" x14ac:dyDescent="0.2">
      <c r="B693" s="376"/>
      <c r="C693" s="377"/>
      <c r="D693" s="340"/>
      <c r="E693" s="340"/>
      <c r="F693" s="340"/>
      <c r="G693" s="340"/>
    </row>
    <row r="694" spans="2:7" x14ac:dyDescent="0.2">
      <c r="B694" s="376"/>
      <c r="C694" s="377"/>
      <c r="D694" s="340"/>
      <c r="E694" s="340"/>
      <c r="F694" s="340"/>
      <c r="G694" s="340"/>
    </row>
    <row r="695" spans="2:7" x14ac:dyDescent="0.2">
      <c r="B695" s="376"/>
      <c r="C695" s="377"/>
      <c r="D695" s="340"/>
      <c r="E695" s="340"/>
      <c r="F695" s="340"/>
      <c r="G695" s="340"/>
    </row>
    <row r="696" spans="2:7" x14ac:dyDescent="0.2">
      <c r="B696" s="376"/>
      <c r="C696" s="377"/>
      <c r="D696" s="340"/>
      <c r="E696" s="340"/>
      <c r="F696" s="340"/>
      <c r="G696" s="340"/>
    </row>
    <row r="697" spans="2:7" x14ac:dyDescent="0.2">
      <c r="B697" s="376"/>
      <c r="C697" s="377"/>
      <c r="D697" s="340"/>
      <c r="E697" s="340"/>
      <c r="F697" s="340"/>
      <c r="G697" s="340"/>
    </row>
    <row r="698" spans="2:7" x14ac:dyDescent="0.2">
      <c r="B698" s="376"/>
      <c r="C698" s="377"/>
      <c r="D698" s="340"/>
      <c r="E698" s="340"/>
      <c r="F698" s="340"/>
      <c r="G698" s="340"/>
    </row>
    <row r="699" spans="2:7" x14ac:dyDescent="0.2">
      <c r="B699" s="376"/>
      <c r="C699" s="377"/>
      <c r="D699" s="340"/>
      <c r="E699" s="340"/>
      <c r="F699" s="340"/>
      <c r="G699" s="340"/>
    </row>
    <row r="700" spans="2:7" x14ac:dyDescent="0.2">
      <c r="B700" s="376"/>
      <c r="C700" s="377"/>
      <c r="D700" s="340"/>
      <c r="E700" s="340"/>
      <c r="F700" s="340"/>
      <c r="G700" s="340"/>
    </row>
    <row r="701" spans="2:7" x14ac:dyDescent="0.2">
      <c r="B701" s="376"/>
      <c r="C701" s="377"/>
      <c r="D701" s="340"/>
      <c r="E701" s="340"/>
      <c r="F701" s="340"/>
      <c r="G701" s="340"/>
    </row>
    <row r="702" spans="2:7" x14ac:dyDescent="0.2">
      <c r="B702" s="376"/>
      <c r="C702" s="377"/>
      <c r="D702" s="340"/>
      <c r="E702" s="340"/>
      <c r="F702" s="340"/>
      <c r="G702" s="340"/>
    </row>
    <row r="703" spans="2:7" x14ac:dyDescent="0.2">
      <c r="B703" s="376"/>
      <c r="C703" s="377"/>
      <c r="D703" s="340"/>
      <c r="E703" s="340"/>
      <c r="F703" s="340"/>
      <c r="G703" s="340"/>
    </row>
    <row r="704" spans="2:7" x14ac:dyDescent="0.2">
      <c r="B704" s="376"/>
      <c r="C704" s="377"/>
      <c r="D704" s="340"/>
      <c r="E704" s="340"/>
      <c r="F704" s="340"/>
      <c r="G704" s="340"/>
    </row>
    <row r="705" spans="2:7" x14ac:dyDescent="0.2">
      <c r="B705" s="376"/>
      <c r="C705" s="377"/>
      <c r="D705" s="340"/>
      <c r="E705" s="340"/>
      <c r="F705" s="340"/>
      <c r="G705" s="340"/>
    </row>
    <row r="706" spans="2:7" x14ac:dyDescent="0.2">
      <c r="B706" s="376"/>
      <c r="C706" s="377"/>
      <c r="D706" s="340"/>
      <c r="E706" s="340"/>
      <c r="F706" s="340"/>
      <c r="G706" s="340"/>
    </row>
    <row r="707" spans="2:7" x14ac:dyDescent="0.2">
      <c r="B707" s="376"/>
      <c r="C707" s="377"/>
      <c r="D707" s="340"/>
      <c r="E707" s="340"/>
      <c r="F707" s="340"/>
      <c r="G707" s="340"/>
    </row>
    <row r="708" spans="2:7" x14ac:dyDescent="0.2">
      <c r="B708" s="376"/>
      <c r="C708" s="377"/>
      <c r="D708" s="340"/>
      <c r="E708" s="340"/>
      <c r="F708" s="340"/>
      <c r="G708" s="340"/>
    </row>
    <row r="709" spans="2:7" x14ac:dyDescent="0.2">
      <c r="B709" s="376"/>
      <c r="C709" s="377"/>
      <c r="D709" s="340"/>
      <c r="E709" s="340"/>
      <c r="F709" s="340"/>
      <c r="G709" s="340"/>
    </row>
    <row r="710" spans="2:7" x14ac:dyDescent="0.2">
      <c r="B710" s="376"/>
      <c r="C710" s="377"/>
      <c r="D710" s="340"/>
      <c r="E710" s="340"/>
      <c r="F710" s="340"/>
      <c r="G710" s="340"/>
    </row>
    <row r="711" spans="2:7" x14ac:dyDescent="0.2">
      <c r="B711" s="376"/>
      <c r="C711" s="377"/>
      <c r="D711" s="340"/>
      <c r="E711" s="340"/>
      <c r="F711" s="340"/>
      <c r="G711" s="340"/>
    </row>
    <row r="712" spans="2:7" x14ac:dyDescent="0.2">
      <c r="B712" s="376"/>
      <c r="C712" s="377"/>
      <c r="D712" s="340"/>
      <c r="E712" s="340"/>
      <c r="F712" s="340"/>
      <c r="G712" s="340"/>
    </row>
    <row r="713" spans="2:7" x14ac:dyDescent="0.2">
      <c r="B713" s="376"/>
      <c r="C713" s="377"/>
      <c r="D713" s="340"/>
      <c r="E713" s="340"/>
      <c r="F713" s="340"/>
      <c r="G713" s="340"/>
    </row>
    <row r="714" spans="2:7" x14ac:dyDescent="0.2">
      <c r="B714" s="376"/>
      <c r="C714" s="377"/>
      <c r="D714" s="340"/>
      <c r="E714" s="340"/>
      <c r="F714" s="340"/>
      <c r="G714" s="340"/>
    </row>
    <row r="715" spans="2:7" x14ac:dyDescent="0.2">
      <c r="B715" s="376"/>
      <c r="C715" s="377"/>
      <c r="D715" s="340"/>
      <c r="E715" s="340"/>
      <c r="F715" s="340"/>
      <c r="G715" s="340"/>
    </row>
    <row r="716" spans="2:7" x14ac:dyDescent="0.2">
      <c r="B716" s="376"/>
      <c r="C716" s="377"/>
      <c r="D716" s="340"/>
      <c r="E716" s="340"/>
      <c r="F716" s="340"/>
      <c r="G716" s="340"/>
    </row>
  </sheetData>
  <sheetProtection password="C75E" sheet="1" objects="1" scenarios="1"/>
  <mergeCells count="49">
    <mergeCell ref="B71:C72"/>
    <mergeCell ref="D71:E71"/>
    <mergeCell ref="F71:G71"/>
    <mergeCell ref="B73:B85"/>
    <mergeCell ref="D80:E80"/>
    <mergeCell ref="F80:G80"/>
    <mergeCell ref="D81:E81"/>
    <mergeCell ref="F81:G81"/>
    <mergeCell ref="D82:E83"/>
    <mergeCell ref="F82:G83"/>
    <mergeCell ref="D84:E84"/>
    <mergeCell ref="F84:G84"/>
    <mergeCell ref="D85:E85"/>
    <mergeCell ref="F85:G85"/>
    <mergeCell ref="B52:B68"/>
    <mergeCell ref="F53:G53"/>
    <mergeCell ref="F63:G63"/>
    <mergeCell ref="D69:E69"/>
    <mergeCell ref="F69:G69"/>
    <mergeCell ref="B45:C46"/>
    <mergeCell ref="D45:E45"/>
    <mergeCell ref="F45:G45"/>
    <mergeCell ref="B47:B48"/>
    <mergeCell ref="B50:C51"/>
    <mergeCell ref="D50:E50"/>
    <mergeCell ref="F50:G50"/>
    <mergeCell ref="B29:C30"/>
    <mergeCell ref="D29:E29"/>
    <mergeCell ref="F29:G29"/>
    <mergeCell ref="B31:B43"/>
    <mergeCell ref="D42:E42"/>
    <mergeCell ref="B14:C15"/>
    <mergeCell ref="D14:E14"/>
    <mergeCell ref="F14:G14"/>
    <mergeCell ref="B16:B27"/>
    <mergeCell ref="D21:G21"/>
    <mergeCell ref="D22:G22"/>
    <mergeCell ref="B6:B12"/>
    <mergeCell ref="D6:E6"/>
    <mergeCell ref="D8:E8"/>
    <mergeCell ref="D9:E9"/>
    <mergeCell ref="D10:E10"/>
    <mergeCell ref="D11:E11"/>
    <mergeCell ref="D12:E12"/>
    <mergeCell ref="B2:G2"/>
    <mergeCell ref="B3:G3"/>
    <mergeCell ref="B4:C5"/>
    <mergeCell ref="D4:E4"/>
    <mergeCell ref="F4:G4"/>
  </mergeCells>
  <hyperlinks>
    <hyperlink ref="C6" location="Foglio1!B7" display="Ar1" xr:uid="{00000000-0004-0000-0500-000000000000}"/>
    <hyperlink ref="C7" location="Foglio1!B9" display="Ar2 " xr:uid="{00000000-0004-0000-0500-000001000000}"/>
    <hyperlink ref="C8" location="Foglio1!B11" display="Ar3/1 " xr:uid="{00000000-0004-0000-0500-000002000000}"/>
    <hyperlink ref="C9" location="Foglio1!B13" display="Ar3/2 " xr:uid="{00000000-0004-0000-0500-000003000000}"/>
    <hyperlink ref="C10" location="Foglio1!B15" display="Ar3/3" xr:uid="{00000000-0004-0000-0500-000004000000}"/>
    <hyperlink ref="C11" location="Foglio1!B17" display="AV" xr:uid="{00000000-0004-0000-0500-000005000000}"/>
    <hyperlink ref="C12" location="Foglio1!B19" display="Avc" xr:uid="{00000000-0004-0000-0500-000006000000}"/>
    <hyperlink ref="C16" location="Foglio1!B23" display="Br1                               (art. 13 punto f L.U.R.)" xr:uid="{00000000-0004-0000-0500-000007000000}"/>
    <hyperlink ref="C17" location="Foglio1!B25" display="Br2                                              (art. 13 punto f L.U.R.)" xr:uid="{00000000-0004-0000-0500-000008000000}"/>
    <hyperlink ref="C18" location="Foglio1!B27" display="Br3                              (art. 13 punto f L.U.R.)" xr:uid="{00000000-0004-0000-0500-000009000000}"/>
    <hyperlink ref="C19" location="Foglio1!B29" display="Br4                                           (art. 13 punto f L.U.R.)" xr:uid="{00000000-0004-0000-0500-00000A000000}"/>
    <hyperlink ref="C20" location="Foglio1!B31" display="Br5" xr:uid="{00000000-0004-0000-0500-00000B000000}"/>
    <hyperlink ref="C21" location="Foglio1!B33" display="Brep1" xr:uid="{00000000-0004-0000-0500-00000C000000}"/>
    <hyperlink ref="C22" location="Foglio1!B35" display="Brep2" xr:uid="{00000000-0004-0000-0500-00000D000000}"/>
    <hyperlink ref="C23" location="Foglio1!B37" display="Bpr1                                       (art. 13 punto f L.U.R.)" xr:uid="{00000000-0004-0000-0500-00000E000000}"/>
    <hyperlink ref="C24" location="Foglio1!B39" display="Bpr2                                         (art. 13 punto f L.U.R.)" xr:uid="{00000000-0004-0000-0500-00000F000000}"/>
    <hyperlink ref="C25" location="Foglio1!B41" display="Bp1                                           (art. 13 punto f L.U.R.)" xr:uid="{00000000-0004-0000-0500-000010000000}"/>
    <hyperlink ref="C26" location="Foglio1!B43" display="Bp2" xr:uid="{00000000-0004-0000-0500-000011000000}"/>
    <hyperlink ref="C27" location="Foglio1!B45" display="Bp1A                                     (art. 13 punto f L.U.R.)" xr:uid="{00000000-0004-0000-0500-000012000000}"/>
    <hyperlink ref="C31" location="Foglio1!B49" display="Cr1                                     (art. 13 punto f L.U.R.)" xr:uid="{00000000-0004-0000-0500-000013000000}"/>
    <hyperlink ref="C32" location="Foglio1!B51" display="Cr2                           (art. 13 punto g L.U.R.)" xr:uid="{00000000-0004-0000-0500-000014000000}"/>
    <hyperlink ref="C33" location="Foglio1!B53" display="Cr3                            (art. 13 punto f L.U.R.)" xr:uid="{00000000-0004-0000-0500-000015000000}"/>
    <hyperlink ref="C34" location="Foglio1!B55" display="Cr4                                       (art. 13 punto f L.U.R.)" xr:uid="{00000000-0004-0000-0500-000016000000}"/>
    <hyperlink ref="C35" location="Foglio1!B57" display="Cr5                                           (art. 13 punto g L.U.R.)" xr:uid="{00000000-0004-0000-0500-000017000000}"/>
    <hyperlink ref="C36" location="Foglio1!B59" display="Crs1                                      (art. 13 punto g L.U.R.)" xr:uid="{00000000-0004-0000-0500-000018000000}"/>
    <hyperlink ref="C37" location="Foglio1!B61" display="Crs2                                  (art. 13 punto f L.U.R.)" xr:uid="{00000000-0004-0000-0500-000019000000}"/>
    <hyperlink ref="C38" location="Foglio1!B63" display="Crs3                                     (art. 13 punto f L.U.R.)         " xr:uid="{00000000-0004-0000-0500-00001A000000}"/>
    <hyperlink ref="C39" location="Foglio1!B65" display="Crs4                                        (art. 13 punto f L.U.R.)" xr:uid="{00000000-0004-0000-0500-00001B000000}"/>
    <hyperlink ref="C40" location="Foglio1!B67" display="Crc                                         (art. 13 punto e L.U.R.)" xr:uid="{00000000-0004-0000-0500-00001C000000}"/>
    <hyperlink ref="C41" location="Foglio1!B69" display="Cp1                                    (art. 13 punto f L.U.R.)" xr:uid="{00000000-0004-0000-0500-00001D000000}"/>
    <hyperlink ref="C43" location="Foglio1!B71" display="Cp1*                                     (art. 13 punto f L.U.R.)" xr:uid="{00000000-0004-0000-0500-00001E000000}"/>
    <hyperlink ref="C47" location="Foglio1!B75" display="D1A                                      (art. 13 punto g L.U.R.)" xr:uid="{00000000-0004-0000-0500-00001F000000}"/>
    <hyperlink ref="C52" location="Foglio1!B88" display="Tr                                           (art. 13 punto e L.U.R.)" xr:uid="{00000000-0004-0000-0500-000020000000}"/>
    <hyperlink ref="C54" location="Foglio1!B90" display="Tr*                                             (art. 13 punto f L.U.R.)" xr:uid="{00000000-0004-0000-0500-000021000000}"/>
    <hyperlink ref="C55" location="Foglio1!B92" display="TE1                                      (art. 13 punto f L.U.R.)" xr:uid="{00000000-0004-0000-0500-000022000000}"/>
    <hyperlink ref="C56" location="Foglio1!B94" display="TE1*                                      (art. 13 punto f L.U.R.)" xr:uid="{00000000-0004-0000-0500-000023000000}"/>
    <hyperlink ref="C57" location="Foglio1!B98" display="TE2                                 (art. 13 punto f L.U.R.)" xr:uid="{00000000-0004-0000-0500-000024000000}"/>
    <hyperlink ref="C58" location="Foglio1!B100" display="TE3                                            (art. 13 punto f L.U.R.)" xr:uid="{00000000-0004-0000-0500-000025000000}"/>
    <hyperlink ref="C59" location="Foglio1!B102" display="TE4                                        (art. 13 punto f L.U.R.)" xr:uid="{00000000-0004-0000-0500-000026000000}"/>
    <hyperlink ref="C60" location="Foglio1!B104" display="TE5                                                 (art. 13 punto f L.U.R.)" xr:uid="{00000000-0004-0000-0500-000027000000}"/>
    <hyperlink ref="C61" location="Foglio1!B106" display="TE6                                               (art. 13 punto f L.U.R.)" xr:uid="{00000000-0004-0000-0500-000028000000}"/>
    <hyperlink ref="C62" location="Foglio1!B108" display="TCR1A                             (art. 13 punti e-g L.U.R.)" xr:uid="{00000000-0004-0000-0500-000029000000}"/>
    <hyperlink ref="C64" location="Foglio1!B110" display="TCR1B                                        (art. 13 punti e L.U.R.)" xr:uid="{00000000-0004-0000-0500-00002A000000}"/>
    <hyperlink ref="C65" location="Foglio1!B112" display="TCRA                                    (art. 13 punti e-g L.U.R.)" xr:uid="{00000000-0004-0000-0500-00002B000000}"/>
    <hyperlink ref="C66" location="Foglio1!B114" display="TCRB                                    (art. 13 punto f L.U.R.)" xr:uid="{00000000-0004-0000-0500-00002C000000}"/>
    <hyperlink ref="C67" location="Foglio1!B116" display="TCR2" xr:uid="{00000000-0004-0000-0500-00002D000000}"/>
    <hyperlink ref="C68" location="Foglio1!B118" display="TCR3                                      (art. 13 punto e L.U.R.)" xr:uid="{00000000-0004-0000-0500-00002E000000}"/>
    <hyperlink ref="C73" location="Foglio1!B122" display="Ee                                    - terreni a colture protette in serre fisse" xr:uid="{00000000-0004-0000-0500-00002F000000}"/>
    <hyperlink ref="C79" location="Foglio1!B129" display="Ep" xr:uid="{00000000-0004-0000-0500-000030000000}"/>
    <hyperlink ref="C82" location="Foglio1!B126" display="Es                                                           (art. 13 punto f L.U.R.)" xr:uid="{00000000-0004-0000-0500-000031000000}"/>
    <hyperlink ref="C85" location="Foglio1!B128" display="Es1" xr:uid="{00000000-0004-0000-0500-000032000000}"/>
  </hyperlinks>
  <printOptions horizontalCentered="1"/>
  <pageMargins left="0.39374999999999999" right="0.39374999999999999" top="0.78749999999999998" bottom="0.78749999999999998" header="0.511811023622047" footer="0.511811023622047"/>
  <pageSetup paperSize="9" orientation="portrait" horizontalDpi="300" verticalDpi="300"/>
  <rowBreaks count="1" manualBreakCount="1">
    <brk id="70"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1:C21"/>
  <sheetViews>
    <sheetView zoomScaleNormal="100" workbookViewId="0">
      <selection activeCell="J28" sqref="J28"/>
    </sheetView>
  </sheetViews>
  <sheetFormatPr defaultColWidth="8.7109375" defaultRowHeight="12.75" x14ac:dyDescent="0.2"/>
  <cols>
    <col min="2" max="2" width="9.140625" style="184" customWidth="1"/>
  </cols>
  <sheetData>
    <row r="11" spans="1:3" x14ac:dyDescent="0.2">
      <c r="A11" t="s">
        <v>204</v>
      </c>
      <c r="B11" s="184">
        <f>+C11</f>
        <v>311.18</v>
      </c>
      <c r="C11" s="123">
        <v>311.18</v>
      </c>
    </row>
    <row r="12" spans="1:3" x14ac:dyDescent="0.2">
      <c r="A12" t="s">
        <v>205</v>
      </c>
      <c r="B12" s="184">
        <f>+C11*1.05</f>
        <v>326.73900000000003</v>
      </c>
    </row>
    <row r="13" spans="1:3" x14ac:dyDescent="0.2">
      <c r="A13" t="s">
        <v>206</v>
      </c>
      <c r="B13" s="184">
        <f>+C11*1.1</f>
        <v>342.29800000000006</v>
      </c>
    </row>
    <row r="14" spans="1:3" x14ac:dyDescent="0.2">
      <c r="A14" t="s">
        <v>208</v>
      </c>
      <c r="B14" s="184">
        <f>+C11*1.15</f>
        <v>357.85699999999997</v>
      </c>
    </row>
    <row r="15" spans="1:3" x14ac:dyDescent="0.2">
      <c r="A15" t="s">
        <v>209</v>
      </c>
      <c r="B15" s="184">
        <f>+C11*1.2</f>
        <v>373.416</v>
      </c>
    </row>
    <row r="16" spans="1:3" x14ac:dyDescent="0.2">
      <c r="A16" t="s">
        <v>211</v>
      </c>
      <c r="B16" s="184">
        <f>+C11*1.25</f>
        <v>388.97500000000002</v>
      </c>
    </row>
    <row r="17" spans="1:2" x14ac:dyDescent="0.2">
      <c r="A17" t="s">
        <v>216</v>
      </c>
      <c r="B17" s="184">
        <f>+C11*1.3</f>
        <v>404.53400000000005</v>
      </c>
    </row>
    <row r="18" spans="1:2" x14ac:dyDescent="0.2">
      <c r="A18" t="s">
        <v>217</v>
      </c>
      <c r="B18" s="184">
        <f>+C11*1.35</f>
        <v>420.09300000000002</v>
      </c>
    </row>
    <row r="19" spans="1:2" x14ac:dyDescent="0.2">
      <c r="A19" t="s">
        <v>219</v>
      </c>
      <c r="B19" s="184">
        <f>+C11*1.4</f>
        <v>435.65199999999999</v>
      </c>
    </row>
    <row r="20" spans="1:2" x14ac:dyDescent="0.2">
      <c r="A20" t="s">
        <v>220</v>
      </c>
      <c r="B20" s="184">
        <f>+C11*1.45</f>
        <v>451.21100000000001</v>
      </c>
    </row>
    <row r="21" spans="1:2" x14ac:dyDescent="0.2">
      <c r="A21" t="s">
        <v>222</v>
      </c>
      <c r="B21" s="184">
        <f>+C11*1.5</f>
        <v>466.77</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Password</vt:lpstr>
      <vt:lpstr>Compilare per PRIMO</vt:lpstr>
      <vt:lpstr>MODELLO 801-77</vt:lpstr>
      <vt:lpstr>Da Allegare</vt:lpstr>
      <vt:lpstr>Istruzioni</vt:lpstr>
      <vt:lpstr>Tabelle</vt:lpstr>
      <vt:lpstr>Calcoli</vt:lpstr>
      <vt:lpstr>aliquota</vt:lpstr>
      <vt:lpstr>'Compilare per PRIMO'!Area_stampa</vt:lpstr>
      <vt:lpstr>'Da Allegare'!Area_stampa</vt:lpstr>
      <vt:lpstr>Istruzioni!Area_stampa</vt:lpstr>
      <vt:lpstr>'MODELLO 801-77'!Area_stampa</vt:lpstr>
      <vt:lpstr>Istruzione1</vt:lpstr>
      <vt:lpstr>tabella</vt:lpstr>
    </vt:vector>
  </TitlesOfParts>
  <Company>Comune di Moncalieri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sammartano</dc:creator>
  <dc:description/>
  <cp:lastModifiedBy>Maicol Bianco</cp:lastModifiedBy>
  <cp:revision>8</cp:revision>
  <cp:lastPrinted>2018-06-07T10:25:59Z</cp:lastPrinted>
  <dcterms:created xsi:type="dcterms:W3CDTF">2010-01-30T07:24:22Z</dcterms:created>
  <dcterms:modified xsi:type="dcterms:W3CDTF">2026-02-11T15:00:52Z</dcterms:modified>
  <dc:language>it-IT</dc:language>
</cp:coreProperties>
</file>