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I\Tecnico\EDILIZIA\COSTO COSTRUZIONE E ONERI URBANIZZAZIONE\"/>
    </mc:Choice>
  </mc:AlternateContent>
  <xr:revisionPtr revIDLastSave="0" documentId="13_ncr:1_{57D50AFE-EFD5-40E4-9928-2999526EB098}" xr6:coauthVersionLast="47" xr6:coauthVersionMax="47" xr10:uidLastSave="{00000000-0000-0000-0000-000000000000}"/>
  <bookViews>
    <workbookView xWindow="-120" yWindow="-120" windowWidth="29040" windowHeight="15840" xr2:uid="{51C38027-0791-45C4-AEF1-B4EC47C6FB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4" i="1"/>
  <c r="I31" i="1"/>
  <c r="I32" i="1"/>
  <c r="I33" i="1"/>
  <c r="I30" i="1"/>
  <c r="E10" i="1"/>
  <c r="E9" i="1"/>
  <c r="E8" i="1"/>
  <c r="E6" i="1"/>
  <c r="E7" i="1"/>
  <c r="J42" i="1"/>
  <c r="J86" i="1"/>
  <c r="D11" i="1"/>
  <c r="D24" i="1" s="1"/>
  <c r="I21" i="1" s="1"/>
  <c r="C22" i="1"/>
  <c r="J92" i="1"/>
  <c r="J90" i="1"/>
  <c r="J88" i="1"/>
  <c r="H75" i="1"/>
  <c r="H68" i="1"/>
  <c r="H62" i="1"/>
  <c r="J35" i="1" l="1"/>
  <c r="I18" i="1"/>
  <c r="I20" i="1"/>
  <c r="I19" i="1"/>
  <c r="D39" i="1"/>
  <c r="D40" i="1" s="1"/>
  <c r="D30" i="1"/>
  <c r="D31" i="1" s="1"/>
  <c r="H8" i="1"/>
  <c r="J22" i="1" l="1"/>
  <c r="G18" i="1" s="1"/>
  <c r="H6" i="1"/>
  <c r="H9" i="1"/>
  <c r="H10" i="1"/>
  <c r="D29" i="1"/>
  <c r="D32" i="1" s="1"/>
  <c r="H7" i="1"/>
  <c r="G21" i="1"/>
  <c r="J11" i="1" l="1"/>
  <c r="J40" i="1"/>
  <c r="E51" i="1" s="1"/>
  <c r="G20" i="1"/>
  <c r="G19" i="1"/>
  <c r="L40" i="1" l="1"/>
  <c r="J43" i="1" s="1"/>
  <c r="J44" i="1" s="1"/>
  <c r="D84" i="1" s="1"/>
  <c r="K40" i="1"/>
  <c r="E54" i="1"/>
  <c r="E53" i="1"/>
  <c r="E52" i="1"/>
  <c r="H54" i="1" l="1"/>
  <c r="H79" i="1" s="1"/>
  <c r="F84" i="1" s="1"/>
  <c r="J84" i="1" s="1"/>
  <c r="J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Monetto</author>
    <author>tomatisf</author>
  </authors>
  <commentList>
    <comment ref="G29" authorId="0" shapeId="0" xr:uid="{1EB86C44-A843-47FF-8A6D-DCA553957F61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0" authorId="0" shapeId="0" xr:uid="{BAC65EC3-BC25-48A2-91DD-3CB25E6AB5BD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1" authorId="0" shapeId="0" xr:uid="{E575A83F-4F8C-4581-BA24-3AF1EE9125BB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2" authorId="0" shapeId="0" xr:uid="{112E5F57-2D5D-4B2D-A79F-B202D4134AE5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3" authorId="0" shapeId="0" xr:uid="{B4888892-BE2F-40FF-BB8D-831891556DF3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4" authorId="0" shapeId="0" xr:uid="{3794AF61-BA56-43EE-982B-9A7097483921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E61" authorId="1" shapeId="0" xr:uid="{D40AAF54-3731-4755-8048-CB37A72FFEF7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2" authorId="1" shapeId="0" xr:uid="{8B00787A-F63F-416E-80A9-3D94028ECDC1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7" authorId="1" shapeId="0" xr:uid="{88853034-2B02-4CB6-8E52-A75314DCF46D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8" authorId="1" shapeId="0" xr:uid="{106A0974-EE6F-4C66-A392-BEB8E1B65FF4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3" authorId="1" shapeId="0" xr:uid="{8AE8102F-53BE-47B3-A87E-9B50B7490C1B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4" authorId="1" shapeId="0" xr:uid="{4BDABA15-2757-4FB8-8E77-0F167DFBB594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5" authorId="1" shapeId="0" xr:uid="{8E26F7EA-18BE-4AF3-9216-FFE69978376B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F88" authorId="1" shapeId="0" xr:uid="{1A0A71DE-A11F-421E-A37B-9C88F0637A25}">
      <text>
        <r>
          <rPr>
            <b/>
            <sz val="8"/>
            <color indexed="81"/>
            <rFont val="Tahoma"/>
            <family val="2"/>
          </rPr>
          <t xml:space="preserve">vedasi definizioni nell'Allegato A2b
</t>
        </r>
      </text>
    </comment>
  </commentList>
</comments>
</file>

<file path=xl/sharedStrings.xml><?xml version="1.0" encoding="utf-8"?>
<sst xmlns="http://schemas.openxmlformats.org/spreadsheetml/2006/main" count="212" uniqueCount="166">
  <si>
    <t>Classi di superficie (mq)</t>
  </si>
  <si>
    <t>Alloggi (n°)</t>
  </si>
  <si>
    <t>Superficie utile abitabile (mq)</t>
  </si>
  <si>
    <t>Rapporto rispetto al totale Su</t>
  </si>
  <si>
    <t>% Incremento (art.5)</t>
  </si>
  <si>
    <t>% Incremento per classi di superficie</t>
  </si>
  <si>
    <t>(1)</t>
  </si>
  <si>
    <t>(2)</t>
  </si>
  <si>
    <t>(3)</t>
  </si>
  <si>
    <t>(4) = (3) : Su</t>
  </si>
  <si>
    <t>(5)</t>
  </si>
  <si>
    <t>(6) = (4) x (5)</t>
  </si>
  <si>
    <t>&lt; = 95</t>
  </si>
  <si>
    <t>&gt;  95 --&gt;  110</t>
  </si>
  <si>
    <t>&gt; 110 --&gt;  130</t>
  </si>
  <si>
    <t>&gt; 130 --&gt;  160</t>
  </si>
  <si>
    <t>&gt; 160</t>
  </si>
  <si>
    <t>Su</t>
  </si>
  <si>
    <r>
      <t xml:space="preserve">SOMMA </t>
    </r>
    <r>
      <rPr>
        <b/>
        <sz val="10"/>
        <rFont val="Arial"/>
        <family val="2"/>
      </rPr>
      <t/>
    </r>
  </si>
  <si>
    <t>I1</t>
  </si>
  <si>
    <t>+</t>
  </si>
  <si>
    <t>Destinazioni</t>
  </si>
  <si>
    <t>Superfice netta di servizi ed accessori (mq.)</t>
  </si>
  <si>
    <t>Intervalli di varibailità del rapporto percent. Snr/Su x 100</t>
  </si>
  <si>
    <t>Ipotesi che ricorre</t>
  </si>
  <si>
    <t>% di incremento</t>
  </si>
  <si>
    <t>(7)</t>
  </si>
  <si>
    <t>(8)</t>
  </si>
  <si>
    <t>(9)</t>
  </si>
  <si>
    <t>(10)</t>
  </si>
  <si>
    <t>(11)</t>
  </si>
  <si>
    <t>a</t>
  </si>
  <si>
    <t>&lt; = 50</t>
  </si>
  <si>
    <t>b</t>
  </si>
  <si>
    <t>&gt; 50 --&gt; 75</t>
  </si>
  <si>
    <t>c</t>
  </si>
  <si>
    <t>Androni d'ingresso e porticati liberi</t>
  </si>
  <si>
    <t>&gt; 75 --&gt; 100</t>
  </si>
  <si>
    <t>d</t>
  </si>
  <si>
    <t>Logge e balconi</t>
  </si>
  <si>
    <t>&gt; 100</t>
  </si>
  <si>
    <t>Snr</t>
  </si>
  <si>
    <t>I2</t>
  </si>
  <si>
    <t>Snr/Su x 100 =</t>
  </si>
  <si>
    <t>SUPERFICI RESIDENZIALI E RELATIVI SERVIZI ED ACCESSORI</t>
  </si>
  <si>
    <t>Sigla</t>
  </si>
  <si>
    <t>Denominazione</t>
  </si>
  <si>
    <t>Superficie (mq.)</t>
  </si>
  <si>
    <r>
      <t xml:space="preserve">Ipotesi che ricorre </t>
    </r>
    <r>
      <rPr>
        <sz val="4"/>
        <rFont val="Arial"/>
        <family val="2"/>
      </rPr>
      <t>(inserire X in una sola casella)</t>
    </r>
  </si>
  <si>
    <t>(17)</t>
  </si>
  <si>
    <t>(18)</t>
  </si>
  <si>
    <t>(19)</t>
  </si>
  <si>
    <t>(12)</t>
  </si>
  <si>
    <t>(13)</t>
  </si>
  <si>
    <t>(14)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</si>
  <si>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</si>
  <si>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</si>
  <si>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</si>
  <si>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</si>
  <si>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</si>
  <si>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</si>
  <si>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4=1+3</t>
  </si>
  <si>
    <t>Sc (art.2)</t>
  </si>
  <si>
    <t>Superficie complessiva</t>
  </si>
  <si>
    <t>SUPERFICI PER ATTIVITA' TURISTICHE, COMMERCIALI E DIREZIONALI E RELATIVI ACCESSORI</t>
  </si>
  <si>
    <t>I3</t>
  </si>
  <si>
    <t>(20)</t>
  </si>
  <si>
    <t>(21)</t>
  </si>
  <si>
    <t>(22)</t>
  </si>
  <si>
    <t>Superficie accessori</t>
  </si>
  <si>
    <t>Classe edificio</t>
  </si>
  <si>
    <t>% Maggioraz.</t>
  </si>
  <si>
    <t>(15)</t>
  </si>
  <si>
    <t>(16)</t>
  </si>
  <si>
    <t>Superfice totale non residenziale</t>
  </si>
  <si>
    <t>TOTALE INCREMENTI I = I1+I2+I3</t>
  </si>
  <si>
    <t>=</t>
  </si>
  <si>
    <t>TABELLA PER LA DETERMINAZIONE DEL COSTO DI COSTRUZIONE DI NUOVI EDIFICI
(D.M. 801 DEL 10 MAGGIO 1977)</t>
  </si>
  <si>
    <t>Autorimesse singole</t>
  </si>
  <si>
    <r>
      <t xml:space="preserve">TABELLA 1 </t>
    </r>
    <r>
      <rPr>
        <sz val="10"/>
        <rFont val="Arial"/>
        <family val="2"/>
      </rPr>
      <t>- Incremento per superficie utile abitabile (art. 5)</t>
    </r>
  </si>
  <si>
    <t>A - Costo a mq. di costruzione (1)</t>
  </si>
  <si>
    <t xml:space="preserve">B - Costo a mq. di costruzione maggiorato A X (1 + M/100) </t>
  </si>
  <si>
    <t xml:space="preserve">          +</t>
  </si>
  <si>
    <t xml:space="preserve">TABELLE PARAMETRICHE DELLA REGIONE PIEMONTE PER LA DETERMINAZIONE DELL'ALIQUOTA </t>
  </si>
  <si>
    <t>(Deliberazione C.R. n. 817-8294 del 21.06.1994)</t>
  </si>
  <si>
    <t>TABELLA 1 - Caratteristiche</t>
  </si>
  <si>
    <t xml:space="preserve">Classi di edifici </t>
  </si>
  <si>
    <t>aliquote %</t>
  </si>
  <si>
    <t>ipotesi che ricorre</t>
  </si>
  <si>
    <t>I  - V</t>
  </si>
  <si>
    <t>A2</t>
  </si>
  <si>
    <t>Percentuale d'incremnto</t>
  </si>
  <si>
    <t>Classi di edifici</t>
  </si>
  <si>
    <t>%  Maggiorazioni</t>
  </si>
  <si>
    <t>VI - VIII</t>
  </si>
  <si>
    <t>A1</t>
  </si>
  <si>
    <t xml:space="preserve">&lt;=   5 </t>
  </si>
  <si>
    <t>I</t>
  </si>
  <si>
    <t>IX - X</t>
  </si>
  <si>
    <t>A3</t>
  </si>
  <si>
    <t>&gt;  5     &lt;= 10</t>
  </si>
  <si>
    <t>II</t>
  </si>
  <si>
    <t>XI</t>
  </si>
  <si>
    <t>A4</t>
  </si>
  <si>
    <t>&gt; 10    &lt;= 15</t>
  </si>
  <si>
    <t>III</t>
  </si>
  <si>
    <t>&gt; 15    &lt;= 20</t>
  </si>
  <si>
    <t>IV</t>
  </si>
  <si>
    <t>&gt; 20    &lt;= 25</t>
  </si>
  <si>
    <t>V</t>
  </si>
  <si>
    <t>TABELLA 2 - Tipologia residenziale</t>
  </si>
  <si>
    <t>&gt; 25    &lt;= 30</t>
  </si>
  <si>
    <t>VI</t>
  </si>
  <si>
    <t>&gt; 30    &lt;= 35</t>
  </si>
  <si>
    <t>VII</t>
  </si>
  <si>
    <t xml:space="preserve">Definizione </t>
  </si>
  <si>
    <t>Parametro</t>
  </si>
  <si>
    <t>&gt; 35    &lt;= 40</t>
  </si>
  <si>
    <t>VIII</t>
  </si>
  <si>
    <t>&gt; 40    &lt;= 45</t>
  </si>
  <si>
    <t>IX</t>
  </si>
  <si>
    <t>Unifamiliare   Bifamiliare</t>
  </si>
  <si>
    <t>B1</t>
  </si>
  <si>
    <t>&gt; 45    &lt;= 50</t>
  </si>
  <si>
    <t>X</t>
  </si>
  <si>
    <t>Condominiale</t>
  </si>
  <si>
    <t>B2</t>
  </si>
  <si>
    <t xml:space="preserve">&gt;   50 </t>
  </si>
  <si>
    <t>TABELLA 3 - Ubicazione</t>
  </si>
  <si>
    <t>All'interno del perimetro (art. 18 Legge 865/71)</t>
  </si>
  <si>
    <t>C1</t>
  </si>
  <si>
    <t>All'esterno del perimetro  (art. 18 Legge 865/71)</t>
  </si>
  <si>
    <t>C2</t>
  </si>
  <si>
    <t>TABELLA 4 - Indice fondiario del lotto oggetto d'intervento</t>
  </si>
  <si>
    <t>Se &lt; 1 mc/mq</t>
  </si>
  <si>
    <t>D1</t>
  </si>
  <si>
    <t xml:space="preserve">Se &lt;= 2 &gt; =1 mc/mq </t>
  </si>
  <si>
    <t>D2</t>
  </si>
  <si>
    <t xml:space="preserve">Se &gt; 2 mc/mq </t>
  </si>
  <si>
    <t>D3</t>
  </si>
  <si>
    <t>%</t>
  </si>
  <si>
    <t>(min. 5% max 12%)</t>
  </si>
  <si>
    <t>COSTO DI COSTRUZIONE</t>
  </si>
  <si>
    <t>D</t>
  </si>
  <si>
    <t>Residenziale</t>
  </si>
  <si>
    <t>Euro</t>
  </si>
  <si>
    <t xml:space="preserve">x Aliquota </t>
  </si>
  <si>
    <t>Commerciale</t>
  </si>
  <si>
    <t>Direzionale</t>
  </si>
  <si>
    <t>Turistico - ricettivo</t>
  </si>
  <si>
    <t>Sportivo</t>
  </si>
  <si>
    <t xml:space="preserve">Totale complessivo  contributo di costruzione </t>
  </si>
  <si>
    <t>Il sottoscritto tecnico incaricato assevera che i dati riportati nel presente prospetto  ai sensi del D.M. 801/1977,  risultano conformi al progetto presentato.</t>
  </si>
  <si>
    <t xml:space="preserve">Timbro e firma </t>
  </si>
  <si>
    <t>_____________________</t>
  </si>
  <si>
    <t xml:space="preserve">C - Costo di costruzione dell'edificio (Sc + Sc) x B </t>
  </si>
  <si>
    <t>€/mq.</t>
  </si>
  <si>
    <t xml:space="preserve">Cantinole, soffitte, locali motore, ascens., cabine idriche, lavatoi </t>
  </si>
  <si>
    <t>Descrzione caratteristica</t>
  </si>
  <si>
    <t>nessuna</t>
  </si>
  <si>
    <r>
      <t>pi</t>
    </r>
    <r>
      <rPr>
        <sz val="6"/>
        <rFont val="Calibri"/>
        <family val="2"/>
      </rPr>
      <t>ù</t>
    </r>
    <r>
      <rPr>
        <sz val="6"/>
        <rFont val="Arial"/>
        <family val="2"/>
      </rPr>
      <t xml:space="preserve"> di 1 ascensore/scala</t>
    </r>
  </si>
  <si>
    <t>scala di servizio</t>
  </si>
  <si>
    <t>h. libera &gt; ml. 3,00 o min. reg. (2,70)</t>
  </si>
  <si>
    <t>piscina con meno di 15 u.i.</t>
  </si>
  <si>
    <t>alloggi di custodia per U.I. &lt; 15</t>
  </si>
  <si>
    <t>Anno 2025 (€/mq.):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</si>
</sst>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_ ;[Red]\-#,##0\ 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4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6"/>
      <color indexed="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6"/>
      <color theme="0"/>
      <name val="Arial"/>
      <family val="2"/>
    </font>
    <font>
      <sz val="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medium">
        <color indexed="10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hair">
        <color indexed="62"/>
      </right>
      <top/>
      <bottom style="hair">
        <color indexed="62"/>
      </bottom>
      <diagonal/>
    </border>
    <border>
      <left style="hair">
        <color indexed="62"/>
      </left>
      <right style="hair">
        <color indexed="62"/>
      </right>
      <top/>
      <bottom style="hair">
        <color indexed="62"/>
      </bottom>
      <diagonal/>
    </border>
    <border>
      <left style="hair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thin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13" xfId="0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164" fontId="5" fillId="3" borderId="49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2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" fontId="5" fillId="4" borderId="2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4" fillId="6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9" fontId="4" fillId="7" borderId="9" xfId="0" applyNumberFormat="1" applyFont="1" applyFill="1" applyBorder="1" applyAlignment="1">
      <alignment horizontal="center" vertical="center"/>
    </xf>
    <xf numFmtId="49" fontId="4" fillId="7" borderId="24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4" fillId="0" borderId="3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8" borderId="0" xfId="0" applyFont="1" applyFill="1" applyAlignment="1">
      <alignment horizontal="left"/>
    </xf>
    <xf numFmtId="0" fontId="12" fillId="0" borderId="0" xfId="0" applyFont="1"/>
    <xf numFmtId="0" fontId="8" fillId="0" borderId="0" xfId="0" applyFont="1"/>
    <xf numFmtId="0" fontId="8" fillId="9" borderId="4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3" fillId="10" borderId="42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65" fontId="13" fillId="0" borderId="45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65" fontId="13" fillId="0" borderId="4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right" vertical="distributed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165" fontId="13" fillId="0" borderId="53" xfId="0" applyNumberFormat="1" applyFont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13" borderId="21" xfId="0" applyFont="1" applyFill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/>
    </xf>
    <xf numFmtId="0" fontId="17" fillId="0" borderId="0" xfId="0" quotePrefix="1" applyFont="1" applyAlignment="1">
      <alignment horizontal="center"/>
    </xf>
    <xf numFmtId="2" fontId="0" fillId="0" borderId="49" xfId="0" applyNumberFormat="1" applyBorder="1" applyAlignment="1">
      <alignment vertical="distributed"/>
    </xf>
    <xf numFmtId="166" fontId="8" fillId="0" borderId="21" xfId="0" applyNumberFormat="1" applyFont="1" applyBorder="1" applyAlignment="1">
      <alignment vertical="distributed"/>
    </xf>
    <xf numFmtId="166" fontId="12" fillId="0" borderId="21" xfId="0" applyNumberFormat="1" applyFont="1" applyBorder="1"/>
    <xf numFmtId="166" fontId="12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164" fontId="8" fillId="0" borderId="49" xfId="0" applyNumberFormat="1" applyFont="1" applyBorder="1" applyAlignment="1">
      <alignment vertical="distributed"/>
    </xf>
    <xf numFmtId="0" fontId="2" fillId="0" borderId="0" xfId="0" applyFont="1"/>
    <xf numFmtId="166" fontId="12" fillId="0" borderId="49" xfId="0" applyNumberFormat="1" applyFont="1" applyBorder="1" applyAlignment="1">
      <alignment vertical="distributed"/>
    </xf>
    <xf numFmtId="0" fontId="8" fillId="0" borderId="49" xfId="0" applyFont="1" applyBorder="1" applyAlignment="1">
      <alignment horizontal="center" vertical="distributed"/>
    </xf>
    <xf numFmtId="0" fontId="0" fillId="0" borderId="49" xfId="0" applyBorder="1" applyAlignment="1">
      <alignment horizontal="center" vertical="distributed"/>
    </xf>
    <xf numFmtId="0" fontId="0" fillId="0" borderId="50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distributed"/>
      <protection locked="0"/>
    </xf>
    <xf numFmtId="4" fontId="19" fillId="14" borderId="57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15" borderId="21" xfId="0" applyNumberFormat="1" applyFont="1" applyFill="1" applyBorder="1" applyAlignment="1">
      <alignment horizontal="center" vertical="center"/>
    </xf>
    <xf numFmtId="1" fontId="5" fillId="6" borderId="21" xfId="0" applyNumberFormat="1" applyFont="1" applyFill="1" applyBorder="1" applyAlignment="1">
      <alignment horizontal="center" vertical="center"/>
    </xf>
    <xf numFmtId="49" fontId="9" fillId="14" borderId="55" xfId="0" applyNumberFormat="1" applyFont="1" applyFill="1" applyBorder="1" applyAlignment="1" applyProtection="1">
      <alignment horizontal="center" vertical="center"/>
      <protection locked="0"/>
    </xf>
    <xf numFmtId="49" fontId="9" fillId="14" borderId="56" xfId="0" applyNumberFormat="1" applyFont="1" applyFill="1" applyBorder="1" applyAlignment="1" applyProtection="1">
      <alignment horizontal="center" vertical="center"/>
      <protection locked="0"/>
    </xf>
    <xf numFmtId="21" fontId="18" fillId="0" borderId="0" xfId="0" applyNumberFormat="1" applyFont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41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13" borderId="21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 wrapText="1"/>
    </xf>
    <xf numFmtId="0" fontId="0" fillId="11" borderId="40" xfId="0" applyFill="1" applyBorder="1"/>
    <xf numFmtId="0" fontId="8" fillId="0" borderId="19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12" borderId="21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0" fillId="11" borderId="21" xfId="0" applyFill="1" applyBorder="1"/>
    <xf numFmtId="0" fontId="16" fillId="0" borderId="0" xfId="0" applyFont="1" applyAlignment="1">
      <alignment horizontal="center"/>
    </xf>
    <xf numFmtId="0" fontId="8" fillId="9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0" fillId="0" borderId="39" xfId="0" applyBorder="1" applyAlignment="1">
      <alignment horizontal="right" vertical="center"/>
    </xf>
    <xf numFmtId="0" fontId="2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4" fillId="5" borderId="23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9" fontId="4" fillId="7" borderId="23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" fontId="4" fillId="0" borderId="26" xfId="0" applyNumberFormat="1" applyFont="1" applyBorder="1" applyAlignment="1" applyProtection="1">
      <alignment horizontal="center" vertical="center" wrapText="1"/>
      <protection locked="0"/>
    </xf>
    <xf numFmtId="4" fontId="4" fillId="0" borderId="27" xfId="0" applyNumberFormat="1" applyFont="1" applyBorder="1" applyAlignment="1" applyProtection="1">
      <alignment vertical="center"/>
      <protection locked="0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FF66"/>
      <color rgb="FF99CCFF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0</xdr:rowOff>
    </xdr:from>
    <xdr:to>
      <xdr:col>4</xdr:col>
      <xdr:colOff>0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50486C-479F-4BE2-BC30-A67F8E004BE7}"/>
            </a:ext>
          </a:extLst>
        </xdr:cNvPr>
        <xdr:cNvSpPr txBox="1">
          <a:spLocks noChangeArrowheads="1"/>
        </xdr:cNvSpPr>
      </xdr:nvSpPr>
      <xdr:spPr bwMode="auto">
        <a:xfrm>
          <a:off x="38100" y="2567940"/>
          <a:ext cx="288798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2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Superfici per servizi e accessori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relativi alla parte residenziale (art.2)                    </a:t>
          </a:r>
        </a:p>
      </xdr:txBody>
    </xdr:sp>
    <xdr:clientData/>
  </xdr:twoCellAnchor>
  <xdr:twoCellAnchor>
    <xdr:from>
      <xdr:col>4</xdr:col>
      <xdr:colOff>723900</xdr:colOff>
      <xdr:row>12</xdr:row>
      <xdr:rowOff>0</xdr:rowOff>
    </xdr:from>
    <xdr:to>
      <xdr:col>10</xdr:col>
      <xdr:colOff>333375</xdr:colOff>
      <xdr:row>14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6FE6AEB-0BD4-43C6-80D5-566259DBCF4A}"/>
            </a:ext>
          </a:extLst>
        </xdr:cNvPr>
        <xdr:cNvSpPr txBox="1">
          <a:spLocks noChangeArrowheads="1"/>
        </xdr:cNvSpPr>
      </xdr:nvSpPr>
      <xdr:spPr bwMode="auto">
        <a:xfrm>
          <a:off x="3611880" y="2567940"/>
          <a:ext cx="2840355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Incremento per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servizi ed accessori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relativi alla parte residenziale (art.6)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</a:p>
      </xdr:txBody>
    </xdr:sp>
    <xdr:clientData/>
  </xdr:twoCellAnchor>
  <xdr:twoCellAnchor>
    <xdr:from>
      <xdr:col>5</xdr:col>
      <xdr:colOff>0</xdr:colOff>
      <xdr:row>23</xdr:row>
      <xdr:rowOff>104775</xdr:rowOff>
    </xdr:from>
    <xdr:to>
      <xdr:col>10</xdr:col>
      <xdr:colOff>323850</xdr:colOff>
      <xdr:row>25</xdr:row>
      <xdr:rowOff>257175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39814708-F6FC-48D9-8DB8-7C93BDD23818}"/>
            </a:ext>
          </a:extLst>
        </xdr:cNvPr>
        <xdr:cNvSpPr txBox="1">
          <a:spLocks noChangeArrowheads="1"/>
        </xdr:cNvSpPr>
      </xdr:nvSpPr>
      <xdr:spPr bwMode="auto">
        <a:xfrm>
          <a:off x="3611880" y="5347335"/>
          <a:ext cx="283083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4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Incremento per particolari                      caratteristiche relativi alla parte residenziale 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(art.7)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9</xdr:col>
      <xdr:colOff>19050</xdr:colOff>
      <xdr:row>39</xdr:row>
      <xdr:rowOff>9525</xdr:rowOff>
    </xdr:from>
    <xdr:to>
      <xdr:col>9</xdr:col>
      <xdr:colOff>104775</xdr:colOff>
      <xdr:row>39</xdr:row>
      <xdr:rowOff>123825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B733F41F-A22D-4236-AAAE-9A55B0F002D0}"/>
            </a:ext>
          </a:extLst>
        </xdr:cNvPr>
        <xdr:cNvSpPr txBox="1">
          <a:spLocks noChangeArrowheads="1"/>
        </xdr:cNvSpPr>
      </xdr:nvSpPr>
      <xdr:spPr bwMode="auto">
        <a:xfrm>
          <a:off x="5337810" y="9580245"/>
          <a:ext cx="857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11</xdr:col>
      <xdr:colOff>9525</xdr:colOff>
      <xdr:row>39</xdr:row>
      <xdr:rowOff>9525</xdr:rowOff>
    </xdr:from>
    <xdr:to>
      <xdr:col>11</xdr:col>
      <xdr:colOff>142875</xdr:colOff>
      <xdr:row>39</xdr:row>
      <xdr:rowOff>123825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A4B4D8AD-340F-42D6-BBC2-5DD329CBC179}"/>
            </a:ext>
          </a:extLst>
        </xdr:cNvPr>
        <xdr:cNvSpPr txBox="1">
          <a:spLocks noChangeArrowheads="1"/>
        </xdr:cNvSpPr>
      </xdr:nvSpPr>
      <xdr:spPr bwMode="auto">
        <a:xfrm>
          <a:off x="6532245" y="958024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5</xdr:col>
      <xdr:colOff>320039</xdr:colOff>
      <xdr:row>41</xdr:row>
      <xdr:rowOff>85724</xdr:rowOff>
    </xdr:from>
    <xdr:to>
      <xdr:col>8</xdr:col>
      <xdr:colOff>66674</xdr:colOff>
      <xdr:row>41</xdr:row>
      <xdr:rowOff>91439</xdr:rowOff>
    </xdr:to>
    <xdr:sp macro="" textlink="">
      <xdr:nvSpPr>
        <xdr:cNvPr id="15" name="Line 23">
          <a:extLst>
            <a:ext uri="{FF2B5EF4-FFF2-40B4-BE49-F238E27FC236}">
              <a16:creationId xmlns:a16="http://schemas.microsoft.com/office/drawing/2014/main" id="{62611254-008F-446C-9578-40F16ED0E434}"/>
            </a:ext>
          </a:extLst>
        </xdr:cNvPr>
        <xdr:cNvSpPr>
          <a:spLocks noChangeShapeType="1"/>
        </xdr:cNvSpPr>
      </xdr:nvSpPr>
      <xdr:spPr bwMode="auto">
        <a:xfrm flipV="1">
          <a:off x="3680459" y="9443084"/>
          <a:ext cx="1209675" cy="57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255270</xdr:colOff>
      <xdr:row>43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623A3C32-BE00-4951-BDC6-F38B1E25828E}"/>
            </a:ext>
          </a:extLst>
        </xdr:cNvPr>
        <xdr:cNvSpPr>
          <a:spLocks noChangeShapeType="1"/>
        </xdr:cNvSpPr>
      </xdr:nvSpPr>
      <xdr:spPr bwMode="auto">
        <a:xfrm flipV="1">
          <a:off x="4408170" y="9825990"/>
          <a:ext cx="4819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373380</xdr:colOff>
      <xdr:row>11</xdr:row>
      <xdr:rowOff>152400</xdr:rowOff>
    </xdr:from>
    <xdr:to>
      <xdr:col>9</xdr:col>
      <xdr:colOff>373380</xdr:colOff>
      <xdr:row>20</xdr:row>
      <xdr:rowOff>47625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D32211E3-AE36-4A19-B283-CC3ADCEB5077}"/>
            </a:ext>
          </a:extLst>
        </xdr:cNvPr>
        <xdr:cNvSpPr>
          <a:spLocks noChangeShapeType="1"/>
        </xdr:cNvSpPr>
      </xdr:nvSpPr>
      <xdr:spPr bwMode="auto">
        <a:xfrm>
          <a:off x="5387340" y="2590800"/>
          <a:ext cx="0" cy="20135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361950</xdr:colOff>
      <xdr:row>25</xdr:row>
      <xdr:rowOff>24765</xdr:rowOff>
    </xdr:from>
    <xdr:to>
      <xdr:col>9</xdr:col>
      <xdr:colOff>361950</xdr:colOff>
      <xdr:row>33</xdr:row>
      <xdr:rowOff>270510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53C3277-B99B-4901-9CAE-4173F6A2558D}"/>
            </a:ext>
          </a:extLst>
        </xdr:cNvPr>
        <xdr:cNvSpPr>
          <a:spLocks noChangeShapeType="1"/>
        </xdr:cNvSpPr>
      </xdr:nvSpPr>
      <xdr:spPr bwMode="auto">
        <a:xfrm>
          <a:off x="5375910" y="5434965"/>
          <a:ext cx="0" cy="23869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352425</xdr:colOff>
      <xdr:row>35</xdr:row>
      <xdr:rowOff>85725</xdr:rowOff>
    </xdr:from>
    <xdr:to>
      <xdr:col>9</xdr:col>
      <xdr:colOff>352425</xdr:colOff>
      <xdr:row>38</xdr:row>
      <xdr:rowOff>142875</xdr:rowOff>
    </xdr:to>
    <xdr:sp macro="" textlink="">
      <xdr:nvSpPr>
        <xdr:cNvPr id="20" name="Line 29">
          <a:extLst>
            <a:ext uri="{FF2B5EF4-FFF2-40B4-BE49-F238E27FC236}">
              <a16:creationId xmlns:a16="http://schemas.microsoft.com/office/drawing/2014/main" id="{83F3E086-626C-4207-8634-850448638B1B}"/>
            </a:ext>
          </a:extLst>
        </xdr:cNvPr>
        <xdr:cNvSpPr>
          <a:spLocks noChangeShapeType="1"/>
        </xdr:cNvSpPr>
      </xdr:nvSpPr>
      <xdr:spPr bwMode="auto">
        <a:xfrm>
          <a:off x="5671185" y="8627745"/>
          <a:ext cx="0" cy="8267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142188</xdr:colOff>
      <xdr:row>7</xdr:row>
      <xdr:rowOff>86413</xdr:rowOff>
    </xdr:from>
    <xdr:to>
      <xdr:col>12</xdr:col>
      <xdr:colOff>2593</xdr:colOff>
      <xdr:row>30</xdr:row>
      <xdr:rowOff>154992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5DBCE5FE-8D59-11E4-1D54-A1D45F44F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879" r="7868" b="84243"/>
        <a:stretch/>
      </xdr:blipFill>
      <xdr:spPr>
        <a:xfrm rot="5400000">
          <a:off x="3589021" y="4480560"/>
          <a:ext cx="5326379" cy="713845"/>
        </a:xfrm>
        <a:prstGeom prst="rect">
          <a:avLst/>
        </a:prstGeom>
        <a:solidFill>
          <a:schemeClr val="accent1">
            <a:lumMod val="40000"/>
            <a:lumOff val="60000"/>
            <a:alpha val="4000"/>
          </a:schemeClr>
        </a:solidFill>
      </xdr:spPr>
    </xdr:pic>
    <xdr:clientData/>
  </xdr:twoCellAnchor>
  <xdr:twoCellAnchor>
    <xdr:from>
      <xdr:col>7</xdr:col>
      <xdr:colOff>605790</xdr:colOff>
      <xdr:row>42</xdr:row>
      <xdr:rowOff>102870</xdr:rowOff>
    </xdr:from>
    <xdr:to>
      <xdr:col>8</xdr:col>
      <xdr:colOff>70485</xdr:colOff>
      <xdr:row>42</xdr:row>
      <xdr:rowOff>102870</xdr:rowOff>
    </xdr:to>
    <xdr:sp macro="" textlink="">
      <xdr:nvSpPr>
        <xdr:cNvPr id="21" name="Line 25">
          <a:extLst>
            <a:ext uri="{FF2B5EF4-FFF2-40B4-BE49-F238E27FC236}">
              <a16:creationId xmlns:a16="http://schemas.microsoft.com/office/drawing/2014/main" id="{F6258909-AD9E-4C23-BE48-70D40EDF2D4F}"/>
            </a:ext>
          </a:extLst>
        </xdr:cNvPr>
        <xdr:cNvSpPr>
          <a:spLocks noChangeShapeType="1"/>
        </xdr:cNvSpPr>
      </xdr:nvSpPr>
      <xdr:spPr bwMode="auto">
        <a:xfrm>
          <a:off x="4758690" y="9650730"/>
          <a:ext cx="13525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1356-03B8-4411-86EC-B95FB8D80D23}">
  <dimension ref="A1:L99"/>
  <sheetViews>
    <sheetView showGridLines="0" tabSelected="1" topLeftCell="A5" zoomScaleNormal="100" workbookViewId="0">
      <selection activeCell="O26" sqref="O26"/>
    </sheetView>
  </sheetViews>
  <sheetFormatPr defaultColWidth="8.85546875" defaultRowHeight="15" x14ac:dyDescent="0.25"/>
  <cols>
    <col min="1" max="1" width="4.7109375" style="4" customWidth="1"/>
    <col min="2" max="2" width="16.7109375" style="4" customWidth="1"/>
    <col min="3" max="3" width="8.85546875" style="4"/>
    <col min="4" max="4" width="9.7109375" style="4" customWidth="1"/>
    <col min="5" max="5" width="8.7109375" style="4" customWidth="1"/>
    <col min="6" max="6" width="6.7109375" style="4" customWidth="1"/>
    <col min="7" max="7" width="4.7109375" style="4" customWidth="1"/>
    <col min="8" max="8" width="9.7109375" style="4" customWidth="1"/>
    <col min="9" max="9" width="2.7109375" style="4" customWidth="1"/>
    <col min="10" max="10" width="10.7109375" style="4" customWidth="1"/>
    <col min="11" max="12" width="6.28515625" style="4" customWidth="1"/>
    <col min="13" max="16384" width="8.85546875" style="4"/>
  </cols>
  <sheetData>
    <row r="1" spans="1:12" ht="40.15" customHeight="1" x14ac:dyDescent="0.25">
      <c r="A1" s="151" t="s">
        <v>77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7.45" customHeight="1" x14ac:dyDescent="0.25">
      <c r="A2" s="150" t="s">
        <v>79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2" ht="6.6" customHeight="1" x14ac:dyDescent="0.25">
      <c r="A3" s="5"/>
    </row>
    <row r="4" spans="1:12" ht="24.75" x14ac:dyDescent="0.25">
      <c r="A4" s="182" t="s">
        <v>0</v>
      </c>
      <c r="B4" s="183"/>
      <c r="C4" s="9" t="s">
        <v>1</v>
      </c>
      <c r="D4" s="9" t="s">
        <v>2</v>
      </c>
      <c r="E4" s="9" t="s">
        <v>3</v>
      </c>
      <c r="F4" s="184" t="s">
        <v>4</v>
      </c>
      <c r="G4" s="185"/>
      <c r="H4" s="10" t="s">
        <v>5</v>
      </c>
      <c r="I4" s="11"/>
      <c r="J4" s="11"/>
      <c r="K4" s="12"/>
      <c r="L4" s="12"/>
    </row>
    <row r="5" spans="1:12" ht="15.75" thickBot="1" x14ac:dyDescent="0.3">
      <c r="A5" s="186" t="s">
        <v>6</v>
      </c>
      <c r="B5" s="187"/>
      <c r="C5" s="13" t="s">
        <v>7</v>
      </c>
      <c r="D5" s="13" t="s">
        <v>8</v>
      </c>
      <c r="E5" s="14" t="s">
        <v>9</v>
      </c>
      <c r="F5" s="188" t="s">
        <v>10</v>
      </c>
      <c r="G5" s="187"/>
      <c r="H5" s="15" t="s">
        <v>11</v>
      </c>
      <c r="I5" s="16"/>
      <c r="J5" s="16"/>
      <c r="K5" s="12"/>
      <c r="L5" s="12"/>
    </row>
    <row r="6" spans="1:12" ht="15.75" thickBot="1" x14ac:dyDescent="0.3">
      <c r="A6" s="178" t="s">
        <v>12</v>
      </c>
      <c r="B6" s="179"/>
      <c r="C6" s="1"/>
      <c r="D6" s="2"/>
      <c r="E6" s="24">
        <f>IF(D6=0,0,(D6/D11))</f>
        <v>0</v>
      </c>
      <c r="F6" s="180">
        <v>0</v>
      </c>
      <c r="G6" s="181"/>
      <c r="H6" s="25">
        <f>E6*F6</f>
        <v>0</v>
      </c>
      <c r="I6" s="19"/>
      <c r="J6" s="19"/>
      <c r="K6" s="12"/>
      <c r="L6" s="12"/>
    </row>
    <row r="7" spans="1:12" ht="15.75" thickBot="1" x14ac:dyDescent="0.3">
      <c r="A7" s="178" t="s">
        <v>13</v>
      </c>
      <c r="B7" s="179"/>
      <c r="C7" s="1"/>
      <c r="D7" s="2"/>
      <c r="E7" s="24">
        <f>IF(D7=0,0,(D7/D11))</f>
        <v>0</v>
      </c>
      <c r="F7" s="180">
        <v>5</v>
      </c>
      <c r="G7" s="181"/>
      <c r="H7" s="25">
        <f>E7*F7</f>
        <v>0</v>
      </c>
      <c r="I7" s="19"/>
      <c r="J7" s="19"/>
      <c r="K7" s="12"/>
      <c r="L7" s="12"/>
    </row>
    <row r="8" spans="1:12" ht="15.75" thickBot="1" x14ac:dyDescent="0.3">
      <c r="A8" s="178" t="s">
        <v>14</v>
      </c>
      <c r="B8" s="179"/>
      <c r="C8" s="1"/>
      <c r="D8" s="2"/>
      <c r="E8" s="24">
        <f>IF(D8=0,0,(D8/D11))</f>
        <v>0</v>
      </c>
      <c r="F8" s="180">
        <v>15</v>
      </c>
      <c r="G8" s="181"/>
      <c r="H8" s="25">
        <f>E8*F8</f>
        <v>0</v>
      </c>
      <c r="I8" s="19"/>
      <c r="J8" s="19"/>
      <c r="K8" s="12"/>
      <c r="L8" s="12"/>
    </row>
    <row r="9" spans="1:12" ht="15.75" thickBot="1" x14ac:dyDescent="0.3">
      <c r="A9" s="178" t="s">
        <v>15</v>
      </c>
      <c r="B9" s="179"/>
      <c r="C9" s="1"/>
      <c r="D9" s="2"/>
      <c r="E9" s="24">
        <f>IF(D9=0,0,(D9/D11))</f>
        <v>0</v>
      </c>
      <c r="F9" s="180">
        <v>30</v>
      </c>
      <c r="G9" s="181"/>
      <c r="H9" s="25">
        <f>E9*F9</f>
        <v>0</v>
      </c>
      <c r="I9" s="19"/>
      <c r="J9" s="19"/>
      <c r="K9" s="12"/>
      <c r="L9" s="12"/>
    </row>
    <row r="10" spans="1:12" ht="15.75" thickBot="1" x14ac:dyDescent="0.3">
      <c r="A10" s="167" t="s">
        <v>16</v>
      </c>
      <c r="B10" s="168"/>
      <c r="C10" s="1"/>
      <c r="D10" s="2"/>
      <c r="E10" s="24">
        <f>IF(D10=0,0,(D10/D11))</f>
        <v>0</v>
      </c>
      <c r="F10" s="169">
        <v>50</v>
      </c>
      <c r="G10" s="170"/>
      <c r="H10" s="26">
        <f>E10*F10</f>
        <v>0</v>
      </c>
      <c r="I10" s="27"/>
      <c r="J10" s="19"/>
      <c r="K10" s="12"/>
      <c r="L10" s="12"/>
    </row>
    <row r="11" spans="1:12" x14ac:dyDescent="0.25">
      <c r="A11" s="18"/>
      <c r="B11" s="19"/>
      <c r="C11" s="21" t="s">
        <v>17</v>
      </c>
      <c r="D11" s="22">
        <f>ROUND(SUM(D6:D10),2)</f>
        <v>0</v>
      </c>
      <c r="E11" s="19"/>
      <c r="F11" s="19"/>
      <c r="G11" s="19"/>
      <c r="H11" s="21" t="s">
        <v>18</v>
      </c>
      <c r="I11" s="21" t="s">
        <v>19</v>
      </c>
      <c r="J11" s="129">
        <f>ROUND(SUM(H6:H10),2)</f>
        <v>0</v>
      </c>
      <c r="K11" s="12"/>
      <c r="L11" s="12"/>
    </row>
    <row r="12" spans="1:12" x14ac:dyDescent="0.25">
      <c r="A12" s="20"/>
      <c r="B12" s="12"/>
      <c r="C12" s="12"/>
      <c r="D12" s="12"/>
      <c r="E12" s="12"/>
      <c r="F12" s="12"/>
      <c r="G12" s="12"/>
      <c r="H12" s="12"/>
      <c r="I12" s="12"/>
      <c r="J12" s="23" t="s">
        <v>82</v>
      </c>
      <c r="K12" s="12"/>
      <c r="L12" s="12"/>
    </row>
    <row r="13" spans="1:12" x14ac:dyDescent="0.25">
      <c r="A13" s="2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2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7.9" customHeight="1" x14ac:dyDescent="0.25">
      <c r="A15" s="2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57.75" x14ac:dyDescent="0.25">
      <c r="A16" s="171" t="s">
        <v>21</v>
      </c>
      <c r="B16" s="172"/>
      <c r="C16" s="172" t="s">
        <v>22</v>
      </c>
      <c r="D16" s="173"/>
      <c r="E16" s="12"/>
      <c r="F16" s="28" t="s">
        <v>23</v>
      </c>
      <c r="G16" s="29" t="s">
        <v>24</v>
      </c>
      <c r="H16" s="30" t="s">
        <v>25</v>
      </c>
      <c r="I16" s="12"/>
      <c r="J16" s="12"/>
      <c r="K16" s="12"/>
      <c r="L16" s="12"/>
    </row>
    <row r="17" spans="1:12" ht="15.75" thickBot="1" x14ac:dyDescent="0.3">
      <c r="A17" s="174" t="s">
        <v>26</v>
      </c>
      <c r="B17" s="175"/>
      <c r="C17" s="176" t="s">
        <v>27</v>
      </c>
      <c r="D17" s="177"/>
      <c r="E17" s="19"/>
      <c r="F17" s="31" t="s">
        <v>28</v>
      </c>
      <c r="G17" s="32" t="s">
        <v>29</v>
      </c>
      <c r="H17" s="33" t="s">
        <v>30</v>
      </c>
      <c r="I17" s="19"/>
      <c r="J17" s="19"/>
      <c r="K17" s="19"/>
      <c r="L17" s="19"/>
    </row>
    <row r="18" spans="1:12" ht="17.45" customHeight="1" thickBot="1" x14ac:dyDescent="0.3">
      <c r="A18" s="34" t="s">
        <v>31</v>
      </c>
      <c r="B18" s="35" t="s">
        <v>157</v>
      </c>
      <c r="C18" s="162"/>
      <c r="D18" s="163"/>
      <c r="E18" s="19"/>
      <c r="F18" s="34" t="s">
        <v>32</v>
      </c>
      <c r="G18" s="44" t="str">
        <f>IF(J22=0,"X"," ")</f>
        <v>X</v>
      </c>
      <c r="H18" s="45">
        <v>0</v>
      </c>
      <c r="I18" s="125">
        <f>IF(D24&lt;50,0)</f>
        <v>0</v>
      </c>
      <c r="J18" s="19"/>
      <c r="K18" s="19"/>
      <c r="L18" s="19"/>
    </row>
    <row r="19" spans="1:12" ht="15.75" thickBot="1" x14ac:dyDescent="0.3">
      <c r="A19" s="17" t="s">
        <v>33</v>
      </c>
      <c r="B19" s="6" t="s">
        <v>78</v>
      </c>
      <c r="C19" s="162"/>
      <c r="D19" s="163"/>
      <c r="E19" s="19"/>
      <c r="F19" s="34" t="s">
        <v>34</v>
      </c>
      <c r="G19" s="44" t="str">
        <f>IF(J22=10,"X"," ")</f>
        <v xml:space="preserve"> </v>
      </c>
      <c r="H19" s="45">
        <v>10</v>
      </c>
      <c r="I19" s="125" t="b">
        <f>IF(D24&gt;50,10)</f>
        <v>0</v>
      </c>
      <c r="J19" s="19"/>
      <c r="K19" s="19"/>
      <c r="L19" s="19"/>
    </row>
    <row r="20" spans="1:12" ht="17.25" thickBot="1" x14ac:dyDescent="0.3">
      <c r="A20" s="34" t="s">
        <v>35</v>
      </c>
      <c r="B20" s="38" t="s">
        <v>36</v>
      </c>
      <c r="C20" s="162"/>
      <c r="D20" s="163"/>
      <c r="E20" s="19"/>
      <c r="F20" s="34" t="s">
        <v>37</v>
      </c>
      <c r="G20" s="44" t="str">
        <f>IF(J22=20,"X"," ")</f>
        <v xml:space="preserve"> </v>
      </c>
      <c r="H20" s="45">
        <v>20</v>
      </c>
      <c r="I20" s="125" t="b">
        <f>IF(D24&gt;75,10)</f>
        <v>0</v>
      </c>
      <c r="J20" s="19"/>
      <c r="K20" s="19"/>
      <c r="L20" s="19"/>
    </row>
    <row r="21" spans="1:12" ht="15.75" thickBot="1" x14ac:dyDescent="0.3">
      <c r="A21" s="36" t="s">
        <v>38</v>
      </c>
      <c r="B21" s="39" t="s">
        <v>39</v>
      </c>
      <c r="C21" s="162"/>
      <c r="D21" s="163"/>
      <c r="E21" s="19"/>
      <c r="F21" s="36" t="s">
        <v>40</v>
      </c>
      <c r="G21" s="46" t="str">
        <f>IF(J22=30,"X"," ")</f>
        <v xml:space="preserve"> </v>
      </c>
      <c r="H21" s="47">
        <v>30</v>
      </c>
      <c r="I21" s="126" t="b">
        <f>IF(D24&gt;100,10)</f>
        <v>0</v>
      </c>
      <c r="J21" s="19"/>
      <c r="K21" s="19"/>
      <c r="L21" s="48"/>
    </row>
    <row r="22" spans="1:12" x14ac:dyDescent="0.25">
      <c r="A22" s="37"/>
      <c r="B22" s="40" t="s">
        <v>41</v>
      </c>
      <c r="C22" s="164">
        <f>ROUND(SUM(C18:D21),2)</f>
        <v>0</v>
      </c>
      <c r="D22" s="165"/>
      <c r="E22" s="19"/>
      <c r="F22" s="19"/>
      <c r="G22" s="49"/>
      <c r="H22" s="19"/>
      <c r="I22" s="21" t="s">
        <v>42</v>
      </c>
      <c r="J22" s="50">
        <f>SUM(I18:I21)</f>
        <v>0</v>
      </c>
      <c r="K22" s="19"/>
      <c r="L22" s="48"/>
    </row>
    <row r="23" spans="1:12" ht="9" customHeight="1" x14ac:dyDescent="0.25">
      <c r="A23" s="20"/>
      <c r="B23" s="12"/>
      <c r="C23" s="166"/>
      <c r="D23" s="166"/>
      <c r="E23" s="12"/>
      <c r="F23" s="12"/>
      <c r="G23" s="12"/>
      <c r="H23" s="12"/>
      <c r="I23" s="12"/>
      <c r="J23" s="12"/>
      <c r="K23" s="12"/>
      <c r="L23" s="12"/>
    </row>
    <row r="24" spans="1:12" x14ac:dyDescent="0.25">
      <c r="A24" s="20"/>
      <c r="B24" s="12"/>
      <c r="C24" s="41" t="s">
        <v>43</v>
      </c>
      <c r="D24" s="42">
        <f>IF(D11=0,0,((C22/D11*100)))</f>
        <v>0</v>
      </c>
      <c r="E24" s="12"/>
      <c r="F24" s="12"/>
      <c r="G24" s="12"/>
      <c r="H24" s="12"/>
      <c r="I24" s="12"/>
      <c r="J24" s="43" t="s">
        <v>20</v>
      </c>
      <c r="K24" s="12"/>
      <c r="L24" s="12"/>
    </row>
    <row r="25" spans="1:12" x14ac:dyDescent="0.25">
      <c r="A25" s="2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24" customHeight="1" x14ac:dyDescent="0.25">
      <c r="A26" s="152" t="s">
        <v>44</v>
      </c>
      <c r="B26" s="152"/>
      <c r="C26" s="152"/>
      <c r="D26" s="152"/>
      <c r="E26" s="12"/>
      <c r="F26" s="12"/>
      <c r="G26" s="12"/>
      <c r="H26" s="12"/>
      <c r="I26" s="12"/>
      <c r="J26" s="12"/>
      <c r="K26" s="12"/>
      <c r="L26" s="12"/>
    </row>
    <row r="27" spans="1:12" ht="51.75" x14ac:dyDescent="0.25">
      <c r="A27" s="153" t="s">
        <v>45</v>
      </c>
      <c r="B27" s="154"/>
      <c r="C27" s="51" t="s">
        <v>46</v>
      </c>
      <c r="D27" s="52" t="s">
        <v>47</v>
      </c>
      <c r="E27" s="12"/>
      <c r="F27" s="53" t="s">
        <v>158</v>
      </c>
      <c r="G27" s="54" t="s">
        <v>48</v>
      </c>
      <c r="H27" s="55" t="s">
        <v>25</v>
      </c>
      <c r="I27" s="12"/>
      <c r="J27" s="12"/>
      <c r="K27" s="12"/>
      <c r="L27" s="12"/>
    </row>
    <row r="28" spans="1:12" ht="15.75" thickBot="1" x14ac:dyDescent="0.3">
      <c r="A28" s="155" t="s">
        <v>49</v>
      </c>
      <c r="B28" s="156"/>
      <c r="C28" s="56" t="s">
        <v>50</v>
      </c>
      <c r="D28" s="57" t="s">
        <v>51</v>
      </c>
      <c r="E28" s="12"/>
      <c r="F28" s="58" t="s">
        <v>52</v>
      </c>
      <c r="G28" s="59" t="s">
        <v>53</v>
      </c>
      <c r="H28" s="60" t="s">
        <v>54</v>
      </c>
      <c r="I28" s="19"/>
      <c r="J28" s="19"/>
      <c r="K28" s="12"/>
      <c r="L28" s="12"/>
    </row>
    <row r="29" spans="1:12" ht="17.25" thickBot="1" x14ac:dyDescent="0.3">
      <c r="A29" s="34">
        <v>1</v>
      </c>
      <c r="B29" s="44" t="s">
        <v>55</v>
      </c>
      <c r="C29" s="61" t="s">
        <v>56</v>
      </c>
      <c r="D29" s="62">
        <f>D11</f>
        <v>0</v>
      </c>
      <c r="E29" s="12"/>
      <c r="F29" s="127" t="s">
        <v>159</v>
      </c>
      <c r="G29" s="1"/>
      <c r="H29" s="70">
        <v>0</v>
      </c>
      <c r="I29" s="125" t="b">
        <f>IF(G29="X",0)</f>
        <v>0</v>
      </c>
      <c r="J29" s="19"/>
      <c r="K29" s="12"/>
      <c r="L29" s="12"/>
    </row>
    <row r="30" spans="1:12" ht="19.899999999999999" customHeight="1" thickBot="1" x14ac:dyDescent="0.3">
      <c r="A30" s="34">
        <v>2</v>
      </c>
      <c r="B30" s="44" t="s">
        <v>57</v>
      </c>
      <c r="C30" s="61" t="s">
        <v>58</v>
      </c>
      <c r="D30" s="62">
        <f>C22</f>
        <v>0</v>
      </c>
      <c r="E30" s="12"/>
      <c r="F30" s="127" t="s">
        <v>160</v>
      </c>
      <c r="G30" s="1"/>
      <c r="H30" s="70">
        <v>10</v>
      </c>
      <c r="I30" s="125">
        <f>IF(G30="X",10,0)</f>
        <v>0</v>
      </c>
      <c r="J30" s="19"/>
      <c r="K30" s="12"/>
      <c r="L30" s="12"/>
    </row>
    <row r="31" spans="1:12" ht="17.25" thickBot="1" x14ac:dyDescent="0.3">
      <c r="A31" s="34">
        <v>3</v>
      </c>
      <c r="B31" s="44" t="s">
        <v>59</v>
      </c>
      <c r="C31" s="61" t="s">
        <v>60</v>
      </c>
      <c r="D31" s="62">
        <f>(D30*60/100)</f>
        <v>0</v>
      </c>
      <c r="E31" s="12"/>
      <c r="F31" s="127" t="s">
        <v>161</v>
      </c>
      <c r="G31" s="1"/>
      <c r="H31" s="70">
        <v>10</v>
      </c>
      <c r="I31" s="125">
        <f t="shared" ref="I31:I33" si="0">IF(G31="X",10,0)</f>
        <v>0</v>
      </c>
      <c r="J31" s="19"/>
      <c r="K31" s="12"/>
      <c r="L31" s="12"/>
    </row>
    <row r="32" spans="1:12" ht="33.75" thickBot="1" x14ac:dyDescent="0.3">
      <c r="A32" s="63" t="s">
        <v>61</v>
      </c>
      <c r="B32" s="46" t="s">
        <v>62</v>
      </c>
      <c r="C32" s="64" t="s">
        <v>63</v>
      </c>
      <c r="D32" s="65">
        <f>ROUND((D29+D31),2)</f>
        <v>0</v>
      </c>
      <c r="E32" s="12"/>
      <c r="F32" s="127" t="s">
        <v>162</v>
      </c>
      <c r="G32" s="1"/>
      <c r="H32" s="70">
        <v>10</v>
      </c>
      <c r="I32" s="125">
        <f t="shared" si="0"/>
        <v>0</v>
      </c>
      <c r="J32" s="19"/>
      <c r="K32" s="12"/>
      <c r="L32" s="12"/>
    </row>
    <row r="33" spans="1:12" ht="18" customHeight="1" thickBot="1" x14ac:dyDescent="0.3">
      <c r="A33" s="18"/>
      <c r="B33" s="19"/>
      <c r="C33" s="19"/>
      <c r="D33" s="19"/>
      <c r="E33" s="12"/>
      <c r="F33" s="127" t="s">
        <v>163</v>
      </c>
      <c r="G33" s="1"/>
      <c r="H33" s="70">
        <v>10</v>
      </c>
      <c r="I33" s="125">
        <f t="shared" si="0"/>
        <v>0</v>
      </c>
      <c r="J33" s="12"/>
      <c r="K33" s="12"/>
      <c r="L33" s="12"/>
    </row>
    <row r="34" spans="1:12" ht="21.6" customHeight="1" thickBot="1" x14ac:dyDescent="0.3">
      <c r="A34" s="157" t="s">
        <v>64</v>
      </c>
      <c r="B34" s="157"/>
      <c r="C34" s="157"/>
      <c r="D34" s="157"/>
      <c r="E34" s="12"/>
      <c r="F34" s="128" t="s">
        <v>164</v>
      </c>
      <c r="G34" s="1"/>
      <c r="H34" s="71">
        <v>10</v>
      </c>
      <c r="I34" s="125">
        <f>IF(G34="X",10,0)</f>
        <v>0</v>
      </c>
      <c r="J34" s="12"/>
      <c r="K34" s="12"/>
      <c r="L34" s="12"/>
    </row>
    <row r="35" spans="1:12" x14ac:dyDescent="0.25">
      <c r="A35" s="158" t="s">
        <v>45</v>
      </c>
      <c r="B35" s="159"/>
      <c r="C35" s="66" t="s">
        <v>46</v>
      </c>
      <c r="D35" s="67" t="s">
        <v>47</v>
      </c>
      <c r="E35" s="12"/>
      <c r="F35" s="12"/>
      <c r="G35" s="12"/>
      <c r="H35" s="12"/>
      <c r="I35" s="49" t="s">
        <v>65</v>
      </c>
      <c r="J35" s="130">
        <f>SUM(I29:I34)</f>
        <v>0</v>
      </c>
      <c r="K35" s="12"/>
      <c r="L35" s="12"/>
    </row>
    <row r="36" spans="1:12" ht="15.75" thickBot="1" x14ac:dyDescent="0.3">
      <c r="A36" s="160" t="s">
        <v>66</v>
      </c>
      <c r="B36" s="161"/>
      <c r="C36" s="68" t="s">
        <v>67</v>
      </c>
      <c r="D36" s="69" t="s">
        <v>68</v>
      </c>
      <c r="E36" s="12"/>
      <c r="F36" s="12"/>
      <c r="G36" s="12"/>
      <c r="H36" s="12"/>
      <c r="I36" s="12"/>
      <c r="J36" s="12"/>
      <c r="K36" s="12"/>
      <c r="L36" s="12"/>
    </row>
    <row r="37" spans="1:12" ht="21" customHeight="1" thickBot="1" x14ac:dyDescent="0.3">
      <c r="A37" s="34">
        <v>1</v>
      </c>
      <c r="B37" s="44" t="s">
        <v>55</v>
      </c>
      <c r="C37" s="72" t="s">
        <v>58</v>
      </c>
      <c r="D37" s="2"/>
      <c r="E37" s="12"/>
      <c r="F37" s="12"/>
      <c r="G37" s="12"/>
      <c r="H37" s="12"/>
      <c r="I37" s="12"/>
      <c r="J37" s="12"/>
      <c r="K37" s="12"/>
      <c r="L37" s="12"/>
    </row>
    <row r="38" spans="1:12" ht="20.45" customHeight="1" thickBot="1" x14ac:dyDescent="0.3">
      <c r="A38" s="34">
        <v>2</v>
      </c>
      <c r="B38" s="44" t="s">
        <v>57</v>
      </c>
      <c r="C38" s="72" t="s">
        <v>69</v>
      </c>
      <c r="D38" s="2"/>
      <c r="E38" s="12"/>
      <c r="F38" s="12"/>
      <c r="G38" s="12"/>
      <c r="H38" s="12"/>
      <c r="I38" s="12"/>
      <c r="J38" s="12"/>
      <c r="K38" s="76" t="s">
        <v>70</v>
      </c>
      <c r="L38" s="77" t="s">
        <v>71</v>
      </c>
    </row>
    <row r="39" spans="1:12" ht="16.5" x14ac:dyDescent="0.25">
      <c r="A39" s="34">
        <v>3</v>
      </c>
      <c r="B39" s="44" t="s">
        <v>59</v>
      </c>
      <c r="C39" s="61" t="s">
        <v>60</v>
      </c>
      <c r="D39" s="74">
        <f>(D38*60/100)</f>
        <v>0</v>
      </c>
      <c r="E39" s="12"/>
      <c r="F39" s="12"/>
      <c r="G39" s="12"/>
      <c r="H39" s="12"/>
      <c r="I39" s="12"/>
      <c r="J39" s="12"/>
      <c r="K39" s="78" t="s">
        <v>72</v>
      </c>
      <c r="L39" s="79" t="s">
        <v>73</v>
      </c>
    </row>
    <row r="40" spans="1:12" ht="19.149999999999999" customHeight="1" x14ac:dyDescent="0.25">
      <c r="A40" s="63" t="s">
        <v>61</v>
      </c>
      <c r="B40" s="46" t="s">
        <v>62</v>
      </c>
      <c r="C40" s="64" t="s">
        <v>74</v>
      </c>
      <c r="D40" s="65">
        <f>ROUND((D37+D39),2)</f>
        <v>0</v>
      </c>
      <c r="E40" s="12"/>
      <c r="F40" s="12"/>
      <c r="G40" s="12"/>
      <c r="H40" s="148" t="s">
        <v>75</v>
      </c>
      <c r="I40" s="149"/>
      <c r="J40" s="80">
        <f>J35+J22+J11</f>
        <v>0</v>
      </c>
      <c r="K40" s="81" t="str">
        <f>IF(J40&lt;=5,K52,IF(J40&lt;=10,K53,IF(J40&lt;=15,K54,IF(J40&lt;=20,K55,IF(J40&lt;=25,K56,IF(J40&lt;=30,K57,IF(J40&lt;=35,K58,IF(J40&lt;=40,K59,IF(J40&lt;=45,K60,IF(J40&lt;=50,K61,K62))))))))))</f>
        <v>I</v>
      </c>
      <c r="L40" s="82">
        <f>IF(J40&lt;=5,L52,IF(J40&lt;=10,L53,IF(J40&lt;=15,L54,IF(J40&lt;=20,L55,IF(J40&lt;=25,L56,IF(J40&lt;=30,L57,IF(J40&lt;=35,L58,IF(J40&lt;=40,L59,IF(J40&lt;=45,L60,IF(J40&lt;=50,L61,L62))))))))))</f>
        <v>0</v>
      </c>
    </row>
    <row r="41" spans="1:12" ht="15.75" thickBot="1" x14ac:dyDescent="0.3">
      <c r="A41" s="2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thickBot="1" x14ac:dyDescent="0.3">
      <c r="A42" s="20"/>
      <c r="B42" s="73"/>
      <c r="C42" s="73"/>
      <c r="D42" s="75" t="s">
        <v>80</v>
      </c>
      <c r="E42" s="73"/>
      <c r="F42" s="12"/>
      <c r="G42" s="73"/>
      <c r="H42" s="73"/>
      <c r="I42" s="73" t="s">
        <v>76</v>
      </c>
      <c r="J42" s="3">
        <f>C43</f>
        <v>483.85</v>
      </c>
      <c r="K42" s="83" t="s">
        <v>156</v>
      </c>
      <c r="L42" s="12"/>
    </row>
    <row r="43" spans="1:12" ht="15.75" thickBot="1" x14ac:dyDescent="0.3">
      <c r="A43" s="131" t="s">
        <v>165</v>
      </c>
      <c r="B43" s="132"/>
      <c r="C43" s="124">
        <v>483.85</v>
      </c>
      <c r="D43" s="75" t="s">
        <v>81</v>
      </c>
      <c r="E43" s="73"/>
      <c r="F43" s="73"/>
      <c r="G43" s="73"/>
      <c r="H43" s="73"/>
      <c r="I43" s="73" t="s">
        <v>76</v>
      </c>
      <c r="J43" s="3">
        <f>ROUND(J42+(J42*L40/100),2)</f>
        <v>483.85</v>
      </c>
      <c r="K43" s="83" t="s">
        <v>156</v>
      </c>
      <c r="L43" s="12"/>
    </row>
    <row r="44" spans="1:12" ht="15.75" thickBot="1" x14ac:dyDescent="0.3">
      <c r="A44" s="20"/>
      <c r="B44" s="73"/>
      <c r="C44" s="73"/>
      <c r="D44" s="75" t="s">
        <v>155</v>
      </c>
      <c r="E44" s="73"/>
      <c r="F44" s="73"/>
      <c r="G44" s="73"/>
      <c r="H44" s="73"/>
      <c r="I44" s="73" t="s">
        <v>76</v>
      </c>
      <c r="J44" s="3">
        <f>ROUND(((D32+D40)*J43),2)</f>
        <v>0</v>
      </c>
      <c r="K44" s="83" t="s">
        <v>156</v>
      </c>
      <c r="L44" s="12"/>
    </row>
    <row r="45" spans="1:12" ht="6.6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  <row r="46" spans="1:12" s="7" customFormat="1" x14ac:dyDescent="0.25">
      <c r="A46" s="146" t="s">
        <v>83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12" s="7" customFormat="1" x14ac:dyDescent="0.25">
      <c r="A47" s="146" t="s">
        <v>84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12" x14ac:dyDescent="0.25">
      <c r="A48" s="85" t="s">
        <v>85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1:12" ht="9.6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1:12" ht="22.5" x14ac:dyDescent="0.25">
      <c r="A50" s="147" t="s">
        <v>86</v>
      </c>
      <c r="B50" s="147"/>
      <c r="C50" s="147" t="s">
        <v>87</v>
      </c>
      <c r="D50" s="147"/>
      <c r="E50" s="87" t="s">
        <v>88</v>
      </c>
      <c r="F50" s="86"/>
      <c r="G50" s="86"/>
      <c r="H50" s="86"/>
      <c r="I50" s="86"/>
      <c r="J50" s="86"/>
      <c r="K50" s="86"/>
      <c r="L50" s="86"/>
    </row>
    <row r="51" spans="1:12" ht="24.75" x14ac:dyDescent="0.25">
      <c r="A51" s="134" t="s">
        <v>89</v>
      </c>
      <c r="B51" s="134"/>
      <c r="C51" s="88" t="s">
        <v>90</v>
      </c>
      <c r="D51" s="89">
        <v>5</v>
      </c>
      <c r="E51" s="88" t="str">
        <f>IF(J40&lt;=25,"X","")</f>
        <v>X</v>
      </c>
      <c r="F51" s="86"/>
      <c r="G51" s="86"/>
      <c r="H51" s="86"/>
      <c r="I51" s="86"/>
      <c r="J51" s="90" t="s">
        <v>91</v>
      </c>
      <c r="K51" s="90" t="s">
        <v>92</v>
      </c>
      <c r="L51" s="90" t="s">
        <v>93</v>
      </c>
    </row>
    <row r="52" spans="1:12" x14ac:dyDescent="0.25">
      <c r="A52" s="134" t="s">
        <v>94</v>
      </c>
      <c r="B52" s="134"/>
      <c r="C52" s="88" t="s">
        <v>95</v>
      </c>
      <c r="D52" s="89">
        <v>6</v>
      </c>
      <c r="E52" s="88" t="str">
        <f>IF(J40&gt;25,IF(J40&lt;=40,"X",""),"")</f>
        <v/>
      </c>
      <c r="F52" s="86"/>
      <c r="G52" s="86"/>
      <c r="H52" s="86"/>
      <c r="I52" s="86"/>
      <c r="J52" s="91" t="s">
        <v>96</v>
      </c>
      <c r="K52" s="92" t="s">
        <v>97</v>
      </c>
      <c r="L52" s="93">
        <v>0</v>
      </c>
    </row>
    <row r="53" spans="1:12" ht="15.75" thickBot="1" x14ac:dyDescent="0.3">
      <c r="A53" s="134" t="s">
        <v>98</v>
      </c>
      <c r="B53" s="134"/>
      <c r="C53" s="88" t="s">
        <v>99</v>
      </c>
      <c r="D53" s="89">
        <v>8</v>
      </c>
      <c r="E53" s="88" t="str">
        <f>IF(J40&gt;40,IF(J40&lt;=50,"x",""),"")</f>
        <v/>
      </c>
      <c r="F53" s="86"/>
      <c r="G53" s="86"/>
      <c r="H53" s="86"/>
      <c r="I53" s="86"/>
      <c r="J53" s="94" t="s">
        <v>100</v>
      </c>
      <c r="K53" s="95" t="s">
        <v>101</v>
      </c>
      <c r="L53" s="96">
        <v>5</v>
      </c>
    </row>
    <row r="54" spans="1:12" ht="15.75" thickBot="1" x14ac:dyDescent="0.3">
      <c r="A54" s="134" t="s">
        <v>102</v>
      </c>
      <c r="B54" s="134"/>
      <c r="C54" s="88" t="s">
        <v>103</v>
      </c>
      <c r="D54" s="89">
        <v>12</v>
      </c>
      <c r="E54" s="88" t="str">
        <f>IF(J40&gt;50,"X","")</f>
        <v/>
      </c>
      <c r="F54" s="86"/>
      <c r="G54" s="86"/>
      <c r="H54" s="97">
        <f>IF(E51="X",5,IF(E52="X",6,IF(E53="X",8,IF(E54="X",12,FALSE))))</f>
        <v>5</v>
      </c>
      <c r="I54" s="86"/>
      <c r="J54" s="94" t="s">
        <v>104</v>
      </c>
      <c r="K54" s="95" t="s">
        <v>105</v>
      </c>
      <c r="L54" s="96">
        <v>10</v>
      </c>
    </row>
    <row r="55" spans="1:12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94" t="s">
        <v>106</v>
      </c>
      <c r="K55" s="95" t="s">
        <v>107</v>
      </c>
      <c r="L55" s="96">
        <v>15</v>
      </c>
    </row>
    <row r="56" spans="1:12" x14ac:dyDescent="0.25">
      <c r="A56" s="86"/>
      <c r="B56" s="86"/>
      <c r="C56" s="86"/>
      <c r="D56" s="86"/>
      <c r="E56" s="86"/>
      <c r="F56" s="86"/>
      <c r="G56" s="86"/>
      <c r="H56" s="98" t="s">
        <v>124</v>
      </c>
      <c r="I56" s="86"/>
      <c r="J56" s="94" t="s">
        <v>108</v>
      </c>
      <c r="K56" s="95" t="s">
        <v>109</v>
      </c>
      <c r="L56" s="96">
        <v>20</v>
      </c>
    </row>
    <row r="57" spans="1:12" x14ac:dyDescent="0.25">
      <c r="A57" s="85" t="s">
        <v>110</v>
      </c>
      <c r="B57" s="86"/>
      <c r="C57" s="86"/>
      <c r="D57" s="86"/>
      <c r="E57" s="86"/>
      <c r="F57" s="86"/>
      <c r="G57" s="86"/>
      <c r="H57" s="99"/>
      <c r="I57" s="86"/>
      <c r="J57" s="94" t="s">
        <v>111</v>
      </c>
      <c r="K57" s="95" t="s">
        <v>112</v>
      </c>
      <c r="L57" s="96">
        <v>25</v>
      </c>
    </row>
    <row r="58" spans="1:12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94" t="s">
        <v>113</v>
      </c>
      <c r="K58" s="95" t="s">
        <v>114</v>
      </c>
      <c r="L58" s="96">
        <v>30</v>
      </c>
    </row>
    <row r="59" spans="1:12" x14ac:dyDescent="0.25">
      <c r="A59" s="144" t="s">
        <v>115</v>
      </c>
      <c r="B59" s="145"/>
      <c r="C59" s="144" t="s">
        <v>116</v>
      </c>
      <c r="D59" s="145"/>
      <c r="E59" s="139" t="s">
        <v>88</v>
      </c>
      <c r="F59" s="86"/>
      <c r="G59" s="86"/>
      <c r="H59" s="86"/>
      <c r="I59" s="86"/>
      <c r="J59" s="94" t="s">
        <v>117</v>
      </c>
      <c r="K59" s="95" t="s">
        <v>118</v>
      </c>
      <c r="L59" s="96">
        <v>35</v>
      </c>
    </row>
    <row r="60" spans="1:12" ht="15.75" thickBot="1" x14ac:dyDescent="0.3">
      <c r="A60" s="145"/>
      <c r="B60" s="145"/>
      <c r="C60" s="145"/>
      <c r="D60" s="145"/>
      <c r="E60" s="140"/>
      <c r="F60" s="86"/>
      <c r="G60" s="86"/>
      <c r="H60" s="86"/>
      <c r="I60" s="86"/>
      <c r="J60" s="94" t="s">
        <v>119</v>
      </c>
      <c r="K60" s="95" t="s">
        <v>120</v>
      </c>
      <c r="L60" s="96">
        <v>40</v>
      </c>
    </row>
    <row r="61" spans="1:12" ht="16.5" thickTop="1" thickBot="1" x14ac:dyDescent="0.3">
      <c r="A61" s="141" t="s">
        <v>121</v>
      </c>
      <c r="B61" s="142"/>
      <c r="C61" s="100" t="s">
        <v>122</v>
      </c>
      <c r="D61" s="100">
        <v>1</v>
      </c>
      <c r="E61" s="8"/>
      <c r="F61" s="86"/>
      <c r="G61" s="86"/>
      <c r="H61" s="86"/>
      <c r="I61" s="86"/>
      <c r="J61" s="94" t="s">
        <v>123</v>
      </c>
      <c r="K61" s="95" t="s">
        <v>124</v>
      </c>
      <c r="L61" s="96">
        <v>45</v>
      </c>
    </row>
    <row r="62" spans="1:12" ht="16.5" thickTop="1" thickBot="1" x14ac:dyDescent="0.3">
      <c r="A62" s="134" t="s">
        <v>125</v>
      </c>
      <c r="B62" s="134"/>
      <c r="C62" s="88" t="s">
        <v>126</v>
      </c>
      <c r="D62" s="88">
        <v>1.1000000000000001</v>
      </c>
      <c r="E62" s="8"/>
      <c r="F62" s="86"/>
      <c r="G62" s="86"/>
      <c r="H62" s="97" t="str">
        <f>IF(E61="x",1,IF(E62="x",1.1,"FALSO"))</f>
        <v>FALSO</v>
      </c>
      <c r="I62" s="86"/>
      <c r="J62" s="102" t="s">
        <v>127</v>
      </c>
      <c r="K62" s="103" t="s">
        <v>102</v>
      </c>
      <c r="L62" s="104">
        <v>50</v>
      </c>
    </row>
    <row r="63" spans="1:12" ht="15.75" thickTop="1" x14ac:dyDescent="0.25">
      <c r="A63" s="85"/>
      <c r="B63" s="86"/>
      <c r="C63" s="86"/>
      <c r="D63" s="86"/>
      <c r="E63" s="86"/>
      <c r="F63" s="86"/>
      <c r="G63" s="86"/>
      <c r="H63" s="86"/>
      <c r="I63" s="86"/>
      <c r="J63"/>
      <c r="K63"/>
      <c r="L63"/>
    </row>
    <row r="64" spans="1:12" x14ac:dyDescent="0.25">
      <c r="A64" s="85" t="s">
        <v>128</v>
      </c>
      <c r="B64" s="86"/>
      <c r="C64" s="86"/>
      <c r="D64" s="86"/>
      <c r="E64" s="86"/>
      <c r="F64" s="86"/>
      <c r="G64" s="86"/>
      <c r="H64" s="101" t="s">
        <v>124</v>
      </c>
      <c r="I64" s="86"/>
      <c r="J64" s="86"/>
      <c r="K64" s="86"/>
      <c r="L64" s="86"/>
    </row>
    <row r="65" spans="1:12" ht="8.4499999999999993" customHeight="1" x14ac:dyDescent="0.25">
      <c r="A65" s="85"/>
      <c r="B65" s="86"/>
      <c r="C65" s="86"/>
      <c r="D65" s="86"/>
      <c r="E65" s="86"/>
      <c r="F65" s="86"/>
      <c r="G65" s="86"/>
      <c r="H65" s="99"/>
      <c r="I65" s="86"/>
      <c r="J65"/>
      <c r="K65"/>
      <c r="L65"/>
    </row>
    <row r="66" spans="1:12" ht="23.25" thickBot="1" x14ac:dyDescent="0.3">
      <c r="A66" s="143" t="s">
        <v>115</v>
      </c>
      <c r="B66" s="143"/>
      <c r="C66" s="143" t="s">
        <v>116</v>
      </c>
      <c r="D66" s="143"/>
      <c r="E66" s="105" t="s">
        <v>88</v>
      </c>
      <c r="F66" s="106"/>
      <c r="G66" s="86"/>
      <c r="H66" s="86"/>
      <c r="I66" s="86"/>
      <c r="J66"/>
      <c r="K66"/>
      <c r="L66"/>
    </row>
    <row r="67" spans="1:12" ht="23.45" customHeight="1" thickTop="1" thickBot="1" x14ac:dyDescent="0.3">
      <c r="A67" s="136" t="s">
        <v>129</v>
      </c>
      <c r="B67" s="137"/>
      <c r="C67" s="88" t="s">
        <v>130</v>
      </c>
      <c r="D67" s="88">
        <v>0.9</v>
      </c>
      <c r="E67" s="8"/>
      <c r="F67" s="99"/>
      <c r="G67" s="86"/>
      <c r="H67" s="86"/>
      <c r="I67" s="86"/>
      <c r="J67"/>
      <c r="K67"/>
      <c r="L67"/>
    </row>
    <row r="68" spans="1:12" ht="22.9" customHeight="1" thickTop="1" thickBot="1" x14ac:dyDescent="0.3">
      <c r="A68" s="136" t="s">
        <v>131</v>
      </c>
      <c r="B68" s="137"/>
      <c r="C68" s="88" t="s">
        <v>132</v>
      </c>
      <c r="D68" s="88">
        <v>1</v>
      </c>
      <c r="E68" s="8"/>
      <c r="F68" s="107"/>
      <c r="G68" s="86"/>
      <c r="H68" s="97" t="str">
        <f>IF(E67="x",0.9,IF(E68="x",1,"FALSO"))</f>
        <v>FALSO</v>
      </c>
      <c r="I68" s="86"/>
      <c r="J68"/>
      <c r="K68"/>
      <c r="L68"/>
    </row>
    <row r="69" spans="1:12" ht="15.75" thickTop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 s="85" t="s">
        <v>133</v>
      </c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 s="99" t="s">
        <v>124</v>
      </c>
      <c r="I71"/>
      <c r="J71"/>
      <c r="K71"/>
      <c r="L71"/>
    </row>
    <row r="72" spans="1:12" ht="23.25" thickBot="1" x14ac:dyDescent="0.3">
      <c r="A72" s="138" t="s">
        <v>115</v>
      </c>
      <c r="B72" s="138"/>
      <c r="C72" s="138" t="s">
        <v>116</v>
      </c>
      <c r="D72" s="138"/>
      <c r="E72" s="108" t="s">
        <v>88</v>
      </c>
      <c r="F72" s="86"/>
      <c r="G72" s="86"/>
      <c r="H72" s="86"/>
      <c r="I72" s="86"/>
      <c r="J72"/>
      <c r="K72"/>
      <c r="L72"/>
    </row>
    <row r="73" spans="1:12" ht="16.5" thickTop="1" thickBot="1" x14ac:dyDescent="0.3">
      <c r="A73" s="134" t="s">
        <v>134</v>
      </c>
      <c r="B73" s="134"/>
      <c r="C73" s="88" t="s">
        <v>135</v>
      </c>
      <c r="D73" s="109">
        <v>1.1000000000000001</v>
      </c>
      <c r="E73" s="8"/>
      <c r="F73" s="86"/>
      <c r="G73" s="86"/>
      <c r="H73" s="86"/>
      <c r="I73" s="86"/>
      <c r="J73"/>
      <c r="K73"/>
      <c r="L73"/>
    </row>
    <row r="74" spans="1:12" ht="16.5" thickTop="1" thickBot="1" x14ac:dyDescent="0.3">
      <c r="A74" s="134" t="s">
        <v>136</v>
      </c>
      <c r="B74" s="134"/>
      <c r="C74" s="88" t="s">
        <v>137</v>
      </c>
      <c r="D74" s="109">
        <v>1</v>
      </c>
      <c r="E74" s="8"/>
      <c r="F74" s="86"/>
      <c r="G74" s="86"/>
      <c r="H74" s="86"/>
      <c r="I74" s="86"/>
      <c r="J74"/>
      <c r="K74"/>
      <c r="L74"/>
    </row>
    <row r="75" spans="1:12" ht="16.5" thickTop="1" thickBot="1" x14ac:dyDescent="0.3">
      <c r="A75" s="134" t="s">
        <v>138</v>
      </c>
      <c r="B75" s="134"/>
      <c r="C75" s="88" t="s">
        <v>139</v>
      </c>
      <c r="D75" s="109">
        <v>1</v>
      </c>
      <c r="E75" s="8"/>
      <c r="F75" s="86"/>
      <c r="G75" s="86"/>
      <c r="H75" s="97" t="b">
        <f>IF(E73="X",D73,IF(E74="X",D74,IF(E75="X",D75)))</f>
        <v>0</v>
      </c>
      <c r="I75" s="86"/>
      <c r="J75"/>
      <c r="K75"/>
      <c r="L75"/>
    </row>
    <row r="76" spans="1:12" ht="10.15" customHeight="1" thickTop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 s="110" t="s">
        <v>76</v>
      </c>
      <c r="I77"/>
      <c r="J77"/>
      <c r="K77"/>
      <c r="L77"/>
    </row>
    <row r="78" spans="1:12" ht="7.9" customHeight="1" thickBot="1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ht="15.75" thickBot="1" x14ac:dyDescent="0.3">
      <c r="A79"/>
      <c r="B79"/>
      <c r="C79"/>
      <c r="D79"/>
      <c r="E79"/>
      <c r="F79"/>
      <c r="G79" t="s">
        <v>140</v>
      </c>
      <c r="H79" s="111" t="e">
        <f>(H54*H62*H68*H75)</f>
        <v>#VALUE!</v>
      </c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 t="s">
        <v>141</v>
      </c>
      <c r="I80"/>
      <c r="J80"/>
      <c r="K80"/>
      <c r="L80"/>
    </row>
    <row r="81" spans="1:12" x14ac:dyDescent="0.25">
      <c r="A81" s="115" t="s">
        <v>142</v>
      </c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 s="116" t="s">
        <v>143</v>
      </c>
      <c r="E82" s="116"/>
      <c r="F82"/>
      <c r="G82"/>
      <c r="H82"/>
      <c r="I82"/>
      <c r="J82"/>
      <c r="K82"/>
      <c r="L82"/>
    </row>
    <row r="83" spans="1:12" ht="7.15" customHeight="1" thickBot="1" x14ac:dyDescent="0.3">
      <c r="A83"/>
      <c r="B83"/>
      <c r="C83"/>
      <c r="D83"/>
      <c r="E83"/>
      <c r="F83"/>
      <c r="G83"/>
      <c r="H83"/>
      <c r="I83"/>
      <c r="J83"/>
      <c r="K83"/>
      <c r="L83"/>
    </row>
    <row r="84" spans="1:12" ht="15.75" thickBot="1" x14ac:dyDescent="0.3">
      <c r="A84" t="s">
        <v>144</v>
      </c>
      <c r="B84"/>
      <c r="C84" t="s">
        <v>145</v>
      </c>
      <c r="D84" s="117">
        <f>J44</f>
        <v>0</v>
      </c>
      <c r="E84" s="86" t="s">
        <v>146</v>
      </c>
      <c r="F84" s="120" t="e">
        <f>IF(H79&lt;=5,5,IF(H79&gt;5,H79,IF(H79&lt;12,H79,IF(H79&gt;=12,12))))</f>
        <v>#VALUE!</v>
      </c>
      <c r="G84" s="86" t="s">
        <v>140</v>
      </c>
      <c r="H84" t="s">
        <v>145</v>
      </c>
      <c r="I84"/>
      <c r="J84" s="112" t="e">
        <f>ROUND((D84*F84/100),2)</f>
        <v>#VALUE!</v>
      </c>
      <c r="K84"/>
      <c r="L84"/>
    </row>
    <row r="85" spans="1:12" ht="9" customHeight="1" thickBot="1" x14ac:dyDescent="0.3">
      <c r="A85"/>
      <c r="B85"/>
      <c r="C85"/>
      <c r="D85"/>
      <c r="E85"/>
      <c r="F85" s="116"/>
      <c r="G85"/>
      <c r="H85"/>
      <c r="I85"/>
      <c r="J85"/>
      <c r="K85"/>
      <c r="L85"/>
    </row>
    <row r="86" spans="1:12" ht="16.5" thickTop="1" thickBot="1" x14ac:dyDescent="0.3">
      <c r="A86" t="s">
        <v>147</v>
      </c>
      <c r="B86"/>
      <c r="C86" t="s">
        <v>145</v>
      </c>
      <c r="D86" s="8"/>
      <c r="E86" s="86" t="s">
        <v>146</v>
      </c>
      <c r="F86" s="121">
        <v>5</v>
      </c>
      <c r="G86" s="86" t="s">
        <v>140</v>
      </c>
      <c r="H86" t="s">
        <v>145</v>
      </c>
      <c r="I86"/>
      <c r="J86" s="113" t="str">
        <f>IF(D86="","",D86*F86/100)</f>
        <v/>
      </c>
      <c r="K86"/>
      <c r="L86"/>
    </row>
    <row r="87" spans="1:12" ht="6" customHeight="1" thickTop="1" thickBot="1" x14ac:dyDescent="0.3">
      <c r="A87"/>
      <c r="B87"/>
      <c r="C87"/>
      <c r="D87"/>
      <c r="E87"/>
      <c r="F87" s="116"/>
      <c r="G87"/>
      <c r="H87"/>
      <c r="I87"/>
      <c r="J87" s="114"/>
      <c r="K87"/>
      <c r="L87"/>
    </row>
    <row r="88" spans="1:12" ht="16.5" thickTop="1" thickBot="1" x14ac:dyDescent="0.3">
      <c r="A88" t="s">
        <v>148</v>
      </c>
      <c r="B88"/>
      <c r="C88" t="s">
        <v>145</v>
      </c>
      <c r="D88" s="8"/>
      <c r="E88" s="86" t="s">
        <v>146</v>
      </c>
      <c r="F88" s="122"/>
      <c r="G88" s="86" t="s">
        <v>140</v>
      </c>
      <c r="H88" t="s">
        <v>145</v>
      </c>
      <c r="I88"/>
      <c r="J88" s="113" t="str">
        <f>IF(D88="","",D88*F88/100)</f>
        <v/>
      </c>
      <c r="K88"/>
      <c r="L88"/>
    </row>
    <row r="89" spans="1:12" ht="7.9" customHeight="1" thickTop="1" thickBot="1" x14ac:dyDescent="0.3">
      <c r="A89"/>
      <c r="B89"/>
      <c r="C89"/>
      <c r="D89"/>
      <c r="E89"/>
      <c r="F89" s="116"/>
      <c r="G89"/>
      <c r="H89"/>
      <c r="I89"/>
      <c r="J89" s="114"/>
      <c r="K89"/>
      <c r="L89"/>
    </row>
    <row r="90" spans="1:12" ht="16.5" thickTop="1" thickBot="1" x14ac:dyDescent="0.3">
      <c r="A90" t="s">
        <v>149</v>
      </c>
      <c r="B90"/>
      <c r="C90" t="s">
        <v>145</v>
      </c>
      <c r="D90" s="8"/>
      <c r="E90" s="86" t="s">
        <v>146</v>
      </c>
      <c r="F90" s="123">
        <v>5</v>
      </c>
      <c r="G90" s="86" t="s">
        <v>140</v>
      </c>
      <c r="H90" t="s">
        <v>145</v>
      </c>
      <c r="I90"/>
      <c r="J90" s="113" t="str">
        <f>IF(D90="","",D90*F90/100)</f>
        <v/>
      </c>
      <c r="K90"/>
      <c r="L90"/>
    </row>
    <row r="91" spans="1:12" ht="5.45" customHeight="1" thickTop="1" thickBot="1" x14ac:dyDescent="0.3">
      <c r="A91"/>
      <c r="B91"/>
      <c r="C91"/>
      <c r="D91"/>
      <c r="E91"/>
      <c r="F91" s="116"/>
      <c r="G91"/>
      <c r="H91"/>
      <c r="I91"/>
      <c r="J91" s="114"/>
      <c r="K91"/>
      <c r="L91"/>
    </row>
    <row r="92" spans="1:12" ht="16.5" thickTop="1" thickBot="1" x14ac:dyDescent="0.3">
      <c r="A92" t="s">
        <v>150</v>
      </c>
      <c r="B92"/>
      <c r="C92" t="s">
        <v>145</v>
      </c>
      <c r="D92" s="8"/>
      <c r="E92" s="86" t="s">
        <v>146</v>
      </c>
      <c r="F92" s="123">
        <v>5</v>
      </c>
      <c r="G92" s="86" t="s">
        <v>140</v>
      </c>
      <c r="H92" t="s">
        <v>145</v>
      </c>
      <c r="I92"/>
      <c r="J92" s="113" t="str">
        <f>IF(D92="","",D92*F92/100)</f>
        <v/>
      </c>
      <c r="K92"/>
      <c r="L92"/>
    </row>
    <row r="93" spans="1:12" ht="8.4499999999999993" customHeight="1" thickTop="1" thickBot="1" x14ac:dyDescent="0.3">
      <c r="A93"/>
      <c r="B93"/>
      <c r="C93"/>
      <c r="D93"/>
      <c r="E93"/>
      <c r="F93"/>
      <c r="G93"/>
      <c r="H93"/>
      <c r="I93"/>
      <c r="J93"/>
      <c r="K93"/>
      <c r="L93"/>
    </row>
    <row r="94" spans="1:12" ht="15.75" thickBot="1" x14ac:dyDescent="0.3">
      <c r="A94" s="118" t="s">
        <v>151</v>
      </c>
      <c r="B94"/>
      <c r="C94"/>
      <c r="D94"/>
      <c r="E94"/>
      <c r="F94"/>
      <c r="G94"/>
      <c r="H94" t="s">
        <v>145</v>
      </c>
      <c r="I94"/>
      <c r="J94" s="119" t="e">
        <f>ROUND(SUM(J84:J92),2)</f>
        <v>#VALUE!</v>
      </c>
      <c r="K94"/>
      <c r="L94"/>
    </row>
    <row r="95" spans="1:12" ht="7.9" customHeight="1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ht="25.15" customHeight="1" x14ac:dyDescent="0.25">
      <c r="A96" s="135" t="s">
        <v>152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</row>
    <row r="97" spans="1:12" x14ac:dyDescent="0.25">
      <c r="A97"/>
      <c r="B97"/>
      <c r="C97"/>
      <c r="D97"/>
      <c r="E97"/>
      <c r="F97"/>
      <c r="G97"/>
      <c r="H97" t="s">
        <v>153</v>
      </c>
      <c r="I97"/>
      <c r="J97"/>
      <c r="K97"/>
      <c r="L97"/>
    </row>
    <row r="98" spans="1:12" x14ac:dyDescent="0.25">
      <c r="A98"/>
      <c r="B98"/>
      <c r="C98"/>
      <c r="D98"/>
      <c r="E98"/>
      <c r="F98"/>
      <c r="G98" t="s">
        <v>154</v>
      </c>
      <c r="H98"/>
      <c r="I98"/>
      <c r="J98"/>
      <c r="K98"/>
      <c r="L98"/>
    </row>
    <row r="99" spans="1:12" x14ac:dyDescent="0.25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/>
    </row>
  </sheetData>
  <sheetProtection algorithmName="SHA-512" hashValue="JELSPrjqJt8Z3In/TQpoNtYHnu9EpNDqeTgwSpJMi3LnH8MJyhtGTQ7hEB7/ct/Qo0XMlPmSj9Ig/4o/8I+EFQ==" saltValue="VblIY6SJu+D94lpHwgviQw==" spinCount="100000" sheet="1" objects="1" scenarios="1"/>
  <protectedRanges>
    <protectedRange sqref="D92" name="Intervallo24_5"/>
    <protectedRange sqref="D90" name="Intervallo23_5"/>
    <protectedRange sqref="D88" name="Intervallo22_5"/>
    <protectedRange sqref="D86" name="Intervallo21_5"/>
    <protectedRange sqref="E67:E68" name="Intervallo12_5"/>
    <protectedRange sqref="D92" name="Intervallo10_5"/>
    <protectedRange sqref="E61:E62" name="Intervallo11_5"/>
    <protectedRange sqref="E73 E75" name="Intervallo20_5"/>
    <protectedRange sqref="E74" name="Intervallo25_5"/>
    <protectedRange sqref="F88" name="Intervallo26_5"/>
  </protectedRanges>
  <mergeCells count="58">
    <mergeCell ref="A4:B4"/>
    <mergeCell ref="F4:G4"/>
    <mergeCell ref="A5:B5"/>
    <mergeCell ref="F5:G5"/>
    <mergeCell ref="A6:B6"/>
    <mergeCell ref="F6:G6"/>
    <mergeCell ref="A7:B7"/>
    <mergeCell ref="F7:G7"/>
    <mergeCell ref="A8:B8"/>
    <mergeCell ref="F8:G8"/>
    <mergeCell ref="A9:B9"/>
    <mergeCell ref="F9:G9"/>
    <mergeCell ref="F10:G10"/>
    <mergeCell ref="A16:B16"/>
    <mergeCell ref="C16:D16"/>
    <mergeCell ref="A17:B17"/>
    <mergeCell ref="C17:D17"/>
    <mergeCell ref="H40:I40"/>
    <mergeCell ref="A2:J2"/>
    <mergeCell ref="A1:L1"/>
    <mergeCell ref="A26:D26"/>
    <mergeCell ref="A27:B27"/>
    <mergeCell ref="A28:B28"/>
    <mergeCell ref="A34:D34"/>
    <mergeCell ref="A35:B35"/>
    <mergeCell ref="A36:B36"/>
    <mergeCell ref="C18:D18"/>
    <mergeCell ref="C19:D19"/>
    <mergeCell ref="C20:D20"/>
    <mergeCell ref="C21:D21"/>
    <mergeCell ref="C22:D22"/>
    <mergeCell ref="C23:D23"/>
    <mergeCell ref="A10:B10"/>
    <mergeCell ref="A53:B53"/>
    <mergeCell ref="A54:B54"/>
    <mergeCell ref="A59:B60"/>
    <mergeCell ref="C59:D60"/>
    <mergeCell ref="A46:L46"/>
    <mergeCell ref="A47:L47"/>
    <mergeCell ref="A50:B50"/>
    <mergeCell ref="C50:D50"/>
    <mergeCell ref="A51:B51"/>
    <mergeCell ref="A43:B43"/>
    <mergeCell ref="A99:K99"/>
    <mergeCell ref="A74:B74"/>
    <mergeCell ref="A75:B75"/>
    <mergeCell ref="A96:L96"/>
    <mergeCell ref="A67:B67"/>
    <mergeCell ref="A68:B68"/>
    <mergeCell ref="A72:B72"/>
    <mergeCell ref="C72:D72"/>
    <mergeCell ref="A73:B73"/>
    <mergeCell ref="E59:E60"/>
    <mergeCell ref="A61:B61"/>
    <mergeCell ref="A62:B62"/>
    <mergeCell ref="A66:B66"/>
    <mergeCell ref="C66:D66"/>
    <mergeCell ref="A52:B52"/>
  </mergeCells>
  <dataValidations count="1">
    <dataValidation type="list" allowBlank="1" showInputMessage="1" showErrorMessage="1" sqref="B19" xr:uid="{9CA02483-B39E-4C8A-BD32-56A6056B679D}">
      <formula1>"Autorimesse singole,Autorimesse collettive"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44" max="16383" man="1"/>
  </rowBreaks>
  <ignoredErrors>
    <ignoredError sqref="C28:D28 A36 C36:D36" numberStoredAsText="1"/>
    <ignoredError sqref="D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Monetto</dc:creator>
  <cp:lastModifiedBy>Operatore1 Centallo</cp:lastModifiedBy>
  <cp:lastPrinted>2023-10-27T07:19:39Z</cp:lastPrinted>
  <dcterms:created xsi:type="dcterms:W3CDTF">2023-10-02T13:19:33Z</dcterms:created>
  <dcterms:modified xsi:type="dcterms:W3CDTF">2025-01-16T08:22:18Z</dcterms:modified>
</cp:coreProperties>
</file>