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comoBottero\Desktop\"/>
    </mc:Choice>
  </mc:AlternateContent>
  <xr:revisionPtr revIDLastSave="0" documentId="8_{32AADFE2-BF2D-4E6B-830B-FB1995BF4728}" xr6:coauthVersionLast="36" xr6:coauthVersionMax="36" xr10:uidLastSave="{00000000-0000-0000-0000-000000000000}"/>
  <bookViews>
    <workbookView xWindow="-28920" yWindow="-120" windowWidth="29040" windowHeight="15840" activeTab="1" xr2:uid="{7A9B77D1-3A10-47EA-966D-E0616E1BAB0B}"/>
  </bookViews>
  <sheets>
    <sheet name="ZONE RESIDENZIALI" sheetId="1" r:id="rId1"/>
    <sheet name="ZONA direzionale-turistico" sheetId="2" r:id="rId2"/>
    <sheet name="ZONA commerciale" sheetId="5" r:id="rId3"/>
    <sheet name="zona insediamenti produttivi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10" i="2"/>
  <c r="G25" i="3"/>
  <c r="H25" i="3"/>
  <c r="H24" i="3"/>
  <c r="H23" i="3"/>
  <c r="H22" i="3"/>
  <c r="G24" i="3"/>
  <c r="G23" i="3"/>
  <c r="G22" i="3"/>
  <c r="F25" i="3"/>
  <c r="J25" i="3" s="1"/>
  <c r="F24" i="3"/>
  <c r="F23" i="3"/>
  <c r="F22" i="3"/>
  <c r="E25" i="3"/>
  <c r="E24" i="3"/>
  <c r="E22" i="3"/>
  <c r="D25" i="3"/>
  <c r="I25" i="3" s="1"/>
  <c r="D24" i="3"/>
  <c r="J24" i="3" s="1"/>
  <c r="D23" i="3"/>
  <c r="D22" i="3"/>
  <c r="L22" i="3" s="1"/>
  <c r="K25" i="3"/>
  <c r="L24" i="3"/>
  <c r="K24" i="3"/>
  <c r="I24" i="3"/>
  <c r="L23" i="3"/>
  <c r="K23" i="3"/>
  <c r="I23" i="3"/>
  <c r="K22" i="3"/>
  <c r="J22" i="3"/>
  <c r="I22" i="3"/>
  <c r="E11" i="3"/>
  <c r="D11" i="3"/>
  <c r="J13" i="2"/>
  <c r="I7" i="3"/>
  <c r="J7" i="3"/>
  <c r="K7" i="3"/>
  <c r="L7" i="3"/>
  <c r="I8" i="3"/>
  <c r="J8" i="3"/>
  <c r="K8" i="3"/>
  <c r="L8" i="3"/>
  <c r="I9" i="3"/>
  <c r="J9" i="3"/>
  <c r="K9" i="3"/>
  <c r="L9" i="3"/>
  <c r="L6" i="3"/>
  <c r="K6" i="3"/>
  <c r="J6" i="3"/>
  <c r="I6" i="3"/>
  <c r="J17" i="5"/>
  <c r="E13" i="3"/>
  <c r="D13" i="3"/>
  <c r="F13" i="3" s="1"/>
  <c r="G7" i="2"/>
  <c r="I7" i="2" s="1"/>
  <c r="F7" i="2"/>
  <c r="P12" i="5"/>
  <c r="N12" i="5"/>
  <c r="N11" i="5"/>
  <c r="Q11" i="5" s="1"/>
  <c r="N10" i="5"/>
  <c r="Q10" i="5" s="1"/>
  <c r="G12" i="5"/>
  <c r="I12" i="5" s="1"/>
  <c r="G11" i="5"/>
  <c r="G10" i="5"/>
  <c r="I10" i="5" s="1"/>
  <c r="D12" i="5"/>
  <c r="D10" i="5"/>
  <c r="P9" i="5"/>
  <c r="P8" i="5"/>
  <c r="I9" i="5"/>
  <c r="I8" i="5"/>
  <c r="D8" i="5"/>
  <c r="F8" i="5" s="1"/>
  <c r="P7" i="5"/>
  <c r="Q7" i="5" s="1"/>
  <c r="M8" i="5"/>
  <c r="M9" i="5"/>
  <c r="M10" i="5"/>
  <c r="M11" i="5"/>
  <c r="M12" i="5"/>
  <c r="F9" i="5"/>
  <c r="F10" i="5"/>
  <c r="F12" i="5"/>
  <c r="J7" i="5"/>
  <c r="R7" i="5" s="1"/>
  <c r="I7" i="5"/>
  <c r="M7" i="5"/>
  <c r="F7" i="5"/>
  <c r="N10" i="2"/>
  <c r="P10" i="2" s="1"/>
  <c r="M10" i="2"/>
  <c r="K10" i="2"/>
  <c r="G10" i="2"/>
  <c r="I10" i="2" s="1"/>
  <c r="P9" i="2"/>
  <c r="M9" i="2"/>
  <c r="Q12" i="5"/>
  <c r="Q9" i="5"/>
  <c r="N7" i="2"/>
  <c r="P7" i="2" s="1"/>
  <c r="K7" i="2"/>
  <c r="P6" i="2"/>
  <c r="M6" i="2"/>
  <c r="Q6" i="2" s="1"/>
  <c r="I9" i="2"/>
  <c r="F10" i="2"/>
  <c r="F9" i="2"/>
  <c r="I6" i="2"/>
  <c r="F6" i="2"/>
  <c r="J6" i="2" s="1"/>
  <c r="I7" i="1"/>
  <c r="H7" i="1"/>
  <c r="H8" i="1"/>
  <c r="H9" i="1"/>
  <c r="E7" i="1"/>
  <c r="E8" i="1"/>
  <c r="I8" i="1" s="1"/>
  <c r="E9" i="1"/>
  <c r="I9" i="1" s="1"/>
  <c r="H6" i="1"/>
  <c r="E6" i="1"/>
  <c r="I6" i="1" s="1"/>
  <c r="J9" i="2" l="1"/>
  <c r="J9" i="5"/>
  <c r="D11" i="5"/>
  <c r="F11" i="5" s="1"/>
  <c r="P10" i="5"/>
  <c r="J23" i="3"/>
  <c r="P11" i="5"/>
  <c r="L25" i="3"/>
  <c r="Q9" i="2"/>
  <c r="R9" i="2" s="1"/>
  <c r="F11" i="3"/>
  <c r="Q10" i="2"/>
  <c r="J7" i="2"/>
  <c r="R6" i="2"/>
  <c r="M7" i="2"/>
  <c r="Q7" i="2" s="1"/>
  <c r="I11" i="5"/>
  <c r="J11" i="5" s="1"/>
  <c r="R11" i="5" s="1"/>
  <c r="J12" i="5"/>
  <c r="R12" i="5" s="1"/>
  <c r="J10" i="5"/>
  <c r="R10" i="5" s="1"/>
  <c r="R9" i="5"/>
  <c r="J10" i="2"/>
  <c r="R10" i="2" s="1"/>
  <c r="J8" i="5"/>
  <c r="Q8" i="5"/>
  <c r="R7" i="2" l="1"/>
  <c r="R8" i="5"/>
</calcChain>
</file>

<file path=xl/sharedStrings.xml><?xml version="1.0" encoding="utf-8"?>
<sst xmlns="http://schemas.openxmlformats.org/spreadsheetml/2006/main" count="97" uniqueCount="54">
  <si>
    <t>AREE INTERVENTO</t>
  </si>
  <si>
    <t>TARIFFE</t>
  </si>
  <si>
    <t>ZONE REDIDENZIALI</t>
  </si>
  <si>
    <t>ZONE PRGI</t>
  </si>
  <si>
    <t>I</t>
  </si>
  <si>
    <t>II</t>
  </si>
  <si>
    <t>TOTALE</t>
  </si>
  <si>
    <t>A</t>
  </si>
  <si>
    <t>ZONA A1- A2-A3 AREE DI INTERESSE STORICO - AMBIENTALE</t>
  </si>
  <si>
    <t>ZONA B1 -B2 AREE EDIFICATE IN AGGREGATI URBANIZZATI</t>
  </si>
  <si>
    <t>B</t>
  </si>
  <si>
    <t>ZONA C AREE LIBERE</t>
  </si>
  <si>
    <t>C</t>
  </si>
  <si>
    <t>ZONA C AREE LIBERE SOTTOPOSTE A S.U.E.</t>
  </si>
  <si>
    <t>VALORE IN €/MQ DI SUL</t>
  </si>
  <si>
    <t>ZONE INDUSTRIALE 
insediamneti turistico-ricettivi-direzionali-commerciali</t>
  </si>
  <si>
    <t>Insediamenti turistici e tipologie di impresa turistica e di tempo libero di cui alla L.R. 8/07/1999 n. 19</t>
  </si>
  <si>
    <t>Nuovi interventi in tutte le aree disciplinate dallo strumento urbanistico</t>
  </si>
  <si>
    <t>Insediamenti direzionali
(istituti di credito- Ufficic- Studi Professionali- Associazioni Religiose- Sociali, Politiche, ecc)</t>
  </si>
  <si>
    <t>Ristrutturazione in tuttie le aree disciplinate dallo strumneto urbanistico</t>
  </si>
  <si>
    <t xml:space="preserve">Insediamenti commerciali
</t>
  </si>
  <si>
    <t>Sul &lt; 200 mq</t>
  </si>
  <si>
    <t>200 mq&lt;SUL &lt; 2000 mq</t>
  </si>
  <si>
    <t>SUL &gt; 2000 mq</t>
  </si>
  <si>
    <t>Da €/mq 0,05 a €/mq 4,06 in relazione all'ampiezza dell'area interessata ed alle infrastrutture necessarie sia dirette che indirette</t>
  </si>
  <si>
    <t xml:space="preserve">Interventi di trasformazione del territorio non a carattere edificatorio </t>
  </si>
  <si>
    <t>ZONE produttiva
insediamneti produttivi /logistica</t>
  </si>
  <si>
    <t>insediamneti industriali D1 e D2</t>
  </si>
  <si>
    <t>Densità &lt;40 mq/add.</t>
  </si>
  <si>
    <t>densità 40 a 70 mq/add</t>
  </si>
  <si>
    <t>densità &gt;70 a 150 mq/add</t>
  </si>
  <si>
    <t>densità &gt;150 mq/add</t>
  </si>
  <si>
    <t>II
&lt;50</t>
  </si>
  <si>
    <t>II
50 a 200</t>
  </si>
  <si>
    <t xml:space="preserve">II
200 a 1000 </t>
  </si>
  <si>
    <t>II&gt; 1000</t>
  </si>
  <si>
    <t xml:space="preserve">aree logistica </t>
  </si>
  <si>
    <t>VALORE IN €/MC (SL*Hlorda)</t>
  </si>
  <si>
    <t>ISTAT 2020-2024 1,169</t>
  </si>
  <si>
    <t>TARIFFE
SUP di vendita- esposizione-amministrazione</t>
  </si>
  <si>
    <t>TARIFFE
SUP locali accessori - magazzini-depositi -retri</t>
  </si>
  <si>
    <t>TOTALE
OOUU</t>
  </si>
  <si>
    <t>TARIFFE
SUP aperta al pubblico</t>
  </si>
  <si>
    <t>TARIFFE
SUP locali accessori - magazzini-depositi -retri (non aperto al pubblico)</t>
  </si>
  <si>
    <t>TARIFFE SUL</t>
  </si>
  <si>
    <t>Ristrutturazione in tutte le aree disciplinate dallo strumneto urbanistico</t>
  </si>
  <si>
    <t>TOTALE OO.UU</t>
  </si>
  <si>
    <t xml:space="preserve">
&lt;50</t>
  </si>
  <si>
    <t xml:space="preserve">
50 a 200</t>
  </si>
  <si>
    <t xml:space="preserve">
200 a 1000 </t>
  </si>
  <si>
    <t>&gt; 1000</t>
  </si>
  <si>
    <t>fino a 1000 mq</t>
  </si>
  <si>
    <t>oltre 1000 mq</t>
  </si>
  <si>
    <t>Insediamenti area logistica D1 e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</si>
</sst>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164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1" wrapText="1"/>
    </xf>
    <xf numFmtId="0" fontId="1" fillId="0" borderId="7" xfId="0" applyFont="1" applyBorder="1" applyAlignment="1">
      <alignment horizontal="center" vertical="center" textRotation="91" wrapText="1"/>
    </xf>
    <xf numFmtId="0" fontId="1" fillId="0" borderId="3" xfId="0" applyFont="1" applyBorder="1" applyAlignment="1">
      <alignment horizontal="center" vertical="center" textRotation="91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75BE-81A4-4255-A638-F6D320761B2B}">
  <dimension ref="A1:L13"/>
  <sheetViews>
    <sheetView workbookViewId="0">
      <selection activeCell="F1" sqref="F1:G1048576"/>
    </sheetView>
  </sheetViews>
  <sheetFormatPr defaultRowHeight="15" x14ac:dyDescent="0.25"/>
  <cols>
    <col min="1" max="1" width="57.85546875" customWidth="1"/>
    <col min="2" max="2" width="13.7109375" bestFit="1" customWidth="1"/>
    <col min="3" max="3" width="21.7109375" hidden="1" customWidth="1"/>
    <col min="4" max="4" width="9.140625" hidden="1" customWidth="1"/>
    <col min="5" max="5" width="9.140625" customWidth="1"/>
    <col min="6" max="7" width="9.140625" hidden="1" customWidth="1"/>
    <col min="8" max="8" width="9.140625" customWidth="1"/>
    <col min="9" max="9" width="9.85546875" customWidth="1"/>
  </cols>
  <sheetData>
    <row r="1" spans="1:12" ht="18.75" x14ac:dyDescent="0.25">
      <c r="A1" s="6" t="s">
        <v>2</v>
      </c>
      <c r="B1" s="6"/>
      <c r="C1" s="6"/>
      <c r="D1" s="6"/>
      <c r="E1" s="6"/>
      <c r="F1" s="2"/>
      <c r="G1" s="2"/>
      <c r="H1" s="2"/>
      <c r="I1" s="2"/>
    </row>
    <row r="2" spans="1:12" ht="18.75" x14ac:dyDescent="0.25">
      <c r="A2" s="6" t="s">
        <v>37</v>
      </c>
      <c r="B2" s="6"/>
      <c r="C2" s="6"/>
      <c r="D2" s="6"/>
      <c r="E2" s="6"/>
      <c r="F2" s="2"/>
      <c r="G2" s="2"/>
      <c r="H2" s="2"/>
      <c r="I2" s="2"/>
    </row>
    <row r="3" spans="1:12" ht="18.75" x14ac:dyDescent="0.25">
      <c r="A3" s="6"/>
      <c r="B3" s="6"/>
      <c r="C3" s="6"/>
      <c r="D3" s="6"/>
      <c r="E3" s="6"/>
      <c r="F3" s="2"/>
      <c r="G3" s="2"/>
      <c r="H3" s="2"/>
      <c r="I3" s="2"/>
    </row>
    <row r="4" spans="1:12" ht="18.75" x14ac:dyDescent="0.25">
      <c r="A4" s="5" t="s">
        <v>0</v>
      </c>
      <c r="B4" s="5" t="s">
        <v>3</v>
      </c>
      <c r="C4" s="32" t="s">
        <v>1</v>
      </c>
      <c r="D4" s="33"/>
      <c r="E4" s="33"/>
      <c r="F4" s="33"/>
      <c r="G4" s="33"/>
      <c r="H4" s="34"/>
      <c r="I4" s="22" t="s">
        <v>6</v>
      </c>
      <c r="K4" s="1" t="s">
        <v>38</v>
      </c>
      <c r="L4" s="1"/>
    </row>
    <row r="5" spans="1:12" x14ac:dyDescent="0.25">
      <c r="A5" s="3"/>
      <c r="B5" s="3"/>
      <c r="C5" s="35" t="s">
        <v>4</v>
      </c>
      <c r="D5" s="36"/>
      <c r="E5" s="37"/>
      <c r="F5" s="35" t="s">
        <v>5</v>
      </c>
      <c r="G5" s="36"/>
      <c r="H5" s="37"/>
      <c r="I5" s="23"/>
    </row>
    <row r="6" spans="1:12" x14ac:dyDescent="0.25">
      <c r="A6" s="4" t="s">
        <v>8</v>
      </c>
      <c r="B6" s="4" t="s">
        <v>7</v>
      </c>
      <c r="C6" s="7">
        <v>9.2799999999999994</v>
      </c>
      <c r="D6" s="20">
        <v>0.69696000000000002</v>
      </c>
      <c r="E6" s="21">
        <f>C6*D6</f>
        <v>6.4677888000000001</v>
      </c>
      <c r="F6" s="7">
        <v>14.37</v>
      </c>
      <c r="G6" s="20">
        <v>0.77439999999999998</v>
      </c>
      <c r="H6" s="21">
        <f>F6*G6</f>
        <v>11.128127999999998</v>
      </c>
      <c r="I6" s="24">
        <f>E6+H6</f>
        <v>17.595916799999998</v>
      </c>
      <c r="K6" s="31"/>
    </row>
    <row r="7" spans="1:12" x14ac:dyDescent="0.25">
      <c r="A7" s="4" t="s">
        <v>9</v>
      </c>
      <c r="B7" s="4" t="s">
        <v>10</v>
      </c>
      <c r="C7" s="7">
        <v>9.6199999999999992</v>
      </c>
      <c r="D7" s="20">
        <v>0.69696000000000002</v>
      </c>
      <c r="E7" s="21">
        <f t="shared" ref="E7:E9" si="0">C7*D7</f>
        <v>6.7047551999999992</v>
      </c>
      <c r="F7" s="7">
        <v>14.83</v>
      </c>
      <c r="G7" s="20">
        <v>0.77439999999999998</v>
      </c>
      <c r="H7" s="21">
        <f t="shared" ref="H7:H9" si="1">F7*G7</f>
        <v>11.484351999999999</v>
      </c>
      <c r="I7" s="24">
        <f t="shared" ref="I7:I9" si="2">E7+H7</f>
        <v>18.189107199999999</v>
      </c>
    </row>
    <row r="8" spans="1:12" x14ac:dyDescent="0.25">
      <c r="A8" s="4" t="s">
        <v>11</v>
      </c>
      <c r="B8" s="4" t="s">
        <v>12</v>
      </c>
      <c r="C8" s="7">
        <v>9.6199999999999992</v>
      </c>
      <c r="D8" s="20">
        <v>0.69696000000000002</v>
      </c>
      <c r="E8" s="21">
        <f t="shared" si="0"/>
        <v>6.7047551999999992</v>
      </c>
      <c r="F8" s="7">
        <v>14.83</v>
      </c>
      <c r="G8" s="20">
        <v>0.77439999999999998</v>
      </c>
      <c r="H8" s="21">
        <f t="shared" si="1"/>
        <v>11.484351999999999</v>
      </c>
      <c r="I8" s="24">
        <f t="shared" si="2"/>
        <v>18.189107199999999</v>
      </c>
    </row>
    <row r="9" spans="1:12" hidden="1" x14ac:dyDescent="0.25">
      <c r="A9" s="4" t="s">
        <v>13</v>
      </c>
      <c r="B9" s="4" t="s">
        <v>12</v>
      </c>
      <c r="C9" s="7">
        <v>13</v>
      </c>
      <c r="D9" s="20">
        <v>0.69696000000000002</v>
      </c>
      <c r="E9" s="21">
        <f t="shared" si="0"/>
        <v>9.0604800000000001</v>
      </c>
      <c r="F9" s="7">
        <v>17</v>
      </c>
      <c r="G9" s="20">
        <v>0.77439999999999998</v>
      </c>
      <c r="H9" s="21">
        <f t="shared" si="1"/>
        <v>13.1648</v>
      </c>
      <c r="I9" s="24">
        <f t="shared" si="2"/>
        <v>22.225279999999998</v>
      </c>
    </row>
    <row r="12" spans="1:12" x14ac:dyDescent="0.25">
      <c r="C12" s="13"/>
    </row>
    <row r="13" spans="1:12" x14ac:dyDescent="0.25">
      <c r="C13" s="31"/>
      <c r="H13" s="31"/>
    </row>
  </sheetData>
  <mergeCells count="3">
    <mergeCell ref="C4:H4"/>
    <mergeCell ref="C5:E5"/>
    <mergeCell ref="F5:H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972A-35AF-4281-9E0B-3587FBBC977C}">
  <dimension ref="A1:U18"/>
  <sheetViews>
    <sheetView tabSelected="1" zoomScale="95" zoomScaleNormal="95" workbookViewId="0">
      <selection activeCell="R6" sqref="R6"/>
    </sheetView>
  </sheetViews>
  <sheetFormatPr defaultRowHeight="15" x14ac:dyDescent="0.25"/>
  <cols>
    <col min="1" max="1" width="91.5703125" bestFit="1" customWidth="1"/>
    <col min="2" max="2" width="34.42578125" customWidth="1"/>
    <col min="3" max="3" width="25.7109375" customWidth="1"/>
    <col min="4" max="5" width="10.5703125" hidden="1" customWidth="1"/>
    <col min="6" max="6" width="10.5703125" customWidth="1"/>
    <col min="7" max="8" width="15.140625" hidden="1" customWidth="1"/>
    <col min="9" max="9" width="15.140625" customWidth="1"/>
    <col min="10" max="10" width="9.85546875" bestFit="1" customWidth="1"/>
    <col min="11" max="12" width="9.140625" hidden="1" customWidth="1"/>
    <col min="14" max="15" width="17.28515625" hidden="1" customWidth="1"/>
    <col min="16" max="16" width="17.28515625" customWidth="1"/>
    <col min="17" max="18" width="9.85546875" bestFit="1" customWidth="1"/>
  </cols>
  <sheetData>
    <row r="1" spans="1:21" ht="37.5" x14ac:dyDescent="0.25">
      <c r="A1" s="9" t="s">
        <v>15</v>
      </c>
      <c r="B1" s="9"/>
      <c r="C1" s="9"/>
      <c r="D1" s="6"/>
      <c r="E1" s="6"/>
      <c r="F1" s="6"/>
      <c r="G1" s="2"/>
      <c r="H1" s="2"/>
      <c r="I1" s="2"/>
      <c r="J1" s="2"/>
      <c r="K1" s="6"/>
      <c r="L1" s="6"/>
      <c r="M1" s="6"/>
      <c r="N1" s="2"/>
      <c r="O1" s="2"/>
      <c r="P1" s="2"/>
      <c r="Q1" s="2"/>
      <c r="R1" s="2"/>
    </row>
    <row r="2" spans="1:21" ht="18.75" x14ac:dyDescent="0.25">
      <c r="A2" s="6" t="s">
        <v>14</v>
      </c>
      <c r="B2" s="6"/>
      <c r="C2" s="6"/>
      <c r="D2" s="6"/>
      <c r="E2" s="6"/>
      <c r="F2" s="6"/>
      <c r="G2" s="2"/>
      <c r="H2" s="2"/>
      <c r="I2" s="2"/>
      <c r="J2" s="2"/>
      <c r="K2" s="6"/>
      <c r="L2" s="6"/>
      <c r="M2" s="6"/>
      <c r="N2" s="2"/>
      <c r="O2" s="2"/>
      <c r="P2" s="2"/>
      <c r="Q2" s="2"/>
      <c r="R2" s="2"/>
    </row>
    <row r="3" spans="1:21" ht="18.75" x14ac:dyDescent="0.25">
      <c r="A3" s="6"/>
      <c r="B3" s="6"/>
      <c r="C3" s="6"/>
      <c r="D3" s="6"/>
      <c r="E3" s="6"/>
      <c r="F3" s="6"/>
      <c r="G3" s="2"/>
      <c r="H3" s="2"/>
      <c r="I3" s="2"/>
      <c r="J3" s="2"/>
      <c r="K3" s="6"/>
      <c r="L3" s="6"/>
      <c r="M3" s="6"/>
      <c r="N3" s="2"/>
      <c r="O3" s="2"/>
      <c r="P3" s="2"/>
      <c r="Q3" s="2"/>
      <c r="R3" s="2"/>
    </row>
    <row r="4" spans="1:21" ht="73.5" customHeight="1" x14ac:dyDescent="0.25">
      <c r="A4" s="5" t="s">
        <v>0</v>
      </c>
      <c r="B4" s="5"/>
      <c r="C4" s="11"/>
      <c r="D4" s="49" t="s">
        <v>42</v>
      </c>
      <c r="E4" s="50"/>
      <c r="F4" s="50"/>
      <c r="G4" s="50"/>
      <c r="H4" s="50"/>
      <c r="I4" s="51"/>
      <c r="J4" s="42" t="s">
        <v>6</v>
      </c>
      <c r="K4" s="49" t="s">
        <v>43</v>
      </c>
      <c r="L4" s="50"/>
      <c r="M4" s="50"/>
      <c r="N4" s="50"/>
      <c r="O4" s="50"/>
      <c r="P4" s="51"/>
      <c r="Q4" s="42" t="s">
        <v>6</v>
      </c>
      <c r="R4" s="29" t="s">
        <v>41</v>
      </c>
    </row>
    <row r="5" spans="1:21" x14ac:dyDescent="0.25">
      <c r="A5" s="3"/>
      <c r="B5" s="3"/>
      <c r="C5" s="3"/>
      <c r="D5" s="35" t="s">
        <v>4</v>
      </c>
      <c r="E5" s="36"/>
      <c r="F5" s="37"/>
      <c r="G5" s="35" t="s">
        <v>5</v>
      </c>
      <c r="H5" s="36"/>
      <c r="I5" s="37"/>
      <c r="J5" s="43"/>
      <c r="K5" s="35" t="s">
        <v>4</v>
      </c>
      <c r="L5" s="36"/>
      <c r="M5" s="37"/>
      <c r="N5" s="35" t="s">
        <v>5</v>
      </c>
      <c r="O5" s="36"/>
      <c r="P5" s="37"/>
      <c r="Q5" s="43"/>
      <c r="R5" s="23"/>
    </row>
    <row r="6" spans="1:21" ht="45" customHeight="1" x14ac:dyDescent="0.25">
      <c r="A6" s="45" t="s">
        <v>16</v>
      </c>
      <c r="B6" s="39" t="s">
        <v>17</v>
      </c>
      <c r="C6" s="40"/>
      <c r="D6" s="7">
        <v>51.95</v>
      </c>
      <c r="E6" s="20">
        <v>0.69696000000000002</v>
      </c>
      <c r="F6" s="8">
        <f>D6*E6</f>
        <v>36.207072000000004</v>
      </c>
      <c r="G6" s="7">
        <v>96.81</v>
      </c>
      <c r="H6" s="20">
        <v>0.77439999999999998</v>
      </c>
      <c r="I6" s="8">
        <f>G6*H6</f>
        <v>74.969663999999995</v>
      </c>
      <c r="J6" s="8">
        <f>F6+I6</f>
        <v>111.17673600000001</v>
      </c>
      <c r="K6" s="7">
        <v>12.99</v>
      </c>
      <c r="L6" s="20">
        <v>0.69696000000000002</v>
      </c>
      <c r="M6" s="8">
        <f>K6*L6</f>
        <v>9.0535104000000004</v>
      </c>
      <c r="N6" s="7">
        <v>24.2</v>
      </c>
      <c r="O6" s="20">
        <v>0.77439999999999998</v>
      </c>
      <c r="P6" s="8">
        <f>N6*O6</f>
        <v>18.740479999999998</v>
      </c>
      <c r="Q6" s="8">
        <f>M6+P6</f>
        <v>27.793990399999998</v>
      </c>
      <c r="R6" s="24">
        <f>J6+Q6</f>
        <v>138.97072639999999</v>
      </c>
      <c r="T6" s="15"/>
      <c r="U6" s="15"/>
    </row>
    <row r="7" spans="1:21" ht="45" customHeight="1" x14ac:dyDescent="0.25">
      <c r="A7" s="46"/>
      <c r="B7" s="39" t="s">
        <v>19</v>
      </c>
      <c r="C7" s="40"/>
      <c r="D7" s="7">
        <f>D6/2</f>
        <v>25.975000000000001</v>
      </c>
      <c r="E7" s="20">
        <v>0.69696000000000002</v>
      </c>
      <c r="F7" s="8">
        <f>D7*E7</f>
        <v>18.103536000000002</v>
      </c>
      <c r="G7" s="7">
        <f>G6/2</f>
        <v>48.405000000000001</v>
      </c>
      <c r="H7" s="20">
        <v>0.77439999999999998</v>
      </c>
      <c r="I7" s="8">
        <f>G7*H7</f>
        <v>37.484831999999997</v>
      </c>
      <c r="J7" s="8">
        <f>F7+I7</f>
        <v>55.588368000000003</v>
      </c>
      <c r="K7" s="7">
        <f>K6/2</f>
        <v>6.4950000000000001</v>
      </c>
      <c r="L7" s="20">
        <v>0.69696000000000002</v>
      </c>
      <c r="M7" s="8">
        <f>K7*L7</f>
        <v>4.5267552000000002</v>
      </c>
      <c r="N7" s="7">
        <f>N6/2</f>
        <v>12.1</v>
      </c>
      <c r="O7" s="20">
        <v>0.77439999999999998</v>
      </c>
      <c r="P7" s="8">
        <f>N7*O7</f>
        <v>9.370239999999999</v>
      </c>
      <c r="Q7" s="8">
        <f>M7+P7</f>
        <v>13.896995199999999</v>
      </c>
      <c r="R7" s="24">
        <f>J7+Q7</f>
        <v>69.485363199999995</v>
      </c>
    </row>
    <row r="8" spans="1:21" x14ac:dyDescent="0.25">
      <c r="A8" s="35"/>
      <c r="B8" s="36"/>
      <c r="C8" s="36"/>
      <c r="D8" s="36"/>
      <c r="E8" s="36"/>
      <c r="F8" s="36"/>
      <c r="G8" s="36"/>
      <c r="H8" s="36"/>
      <c r="I8" s="36"/>
      <c r="J8" s="37"/>
      <c r="K8" s="18"/>
      <c r="L8" s="18"/>
      <c r="M8" s="18"/>
      <c r="N8" s="18"/>
      <c r="O8" s="18"/>
      <c r="P8" s="18"/>
      <c r="Q8" s="18"/>
      <c r="R8" s="18"/>
    </row>
    <row r="9" spans="1:21" ht="30" customHeight="1" x14ac:dyDescent="0.25">
      <c r="A9" s="47" t="s">
        <v>18</v>
      </c>
      <c r="B9" s="39" t="s">
        <v>17</v>
      </c>
      <c r="C9" s="40"/>
      <c r="D9" s="7">
        <v>80.900000000000006</v>
      </c>
      <c r="E9" s="20">
        <v>0.69696000000000002</v>
      </c>
      <c r="F9" s="8">
        <f>D9*E9</f>
        <v>56.384064000000009</v>
      </c>
      <c r="G9" s="7">
        <v>20.71</v>
      </c>
      <c r="H9" s="20">
        <v>0.77439999999999998</v>
      </c>
      <c r="I9" s="8">
        <f>G9*H9</f>
        <v>16.037824000000001</v>
      </c>
      <c r="J9" s="8">
        <f>F9+I9</f>
        <v>72.42188800000001</v>
      </c>
      <c r="K9" s="7">
        <v>20.23</v>
      </c>
      <c r="L9" s="20">
        <v>0.69696000000000002</v>
      </c>
      <c r="M9" s="8">
        <f>K9*L9</f>
        <v>14.099500800000001</v>
      </c>
      <c r="N9" s="7">
        <v>5.18</v>
      </c>
      <c r="O9" s="20">
        <v>0.77439999999999998</v>
      </c>
      <c r="P9" s="8">
        <f>N9*O9</f>
        <v>4.0113919999999998</v>
      </c>
      <c r="Q9" s="8">
        <f>M9+P9</f>
        <v>18.110892800000002</v>
      </c>
      <c r="R9" s="24">
        <f>J9+Q9</f>
        <v>90.532780800000012</v>
      </c>
    </row>
    <row r="10" spans="1:21" ht="45" customHeight="1" x14ac:dyDescent="0.25">
      <c r="A10" s="48"/>
      <c r="B10" s="39" t="s">
        <v>45</v>
      </c>
      <c r="C10" s="40"/>
      <c r="D10" s="7">
        <f>D9/2</f>
        <v>40.450000000000003</v>
      </c>
      <c r="E10" s="20">
        <v>0.69696000000000002</v>
      </c>
      <c r="F10" s="8">
        <f>D10*E10</f>
        <v>28.192032000000005</v>
      </c>
      <c r="G10" s="7">
        <f>G9/2</f>
        <v>10.355</v>
      </c>
      <c r="H10" s="20">
        <v>0.77439999999999998</v>
      </c>
      <c r="I10" s="8">
        <f>G10*H10</f>
        <v>8.0189120000000003</v>
      </c>
      <c r="J10" s="8">
        <f>F10+I10</f>
        <v>36.210944000000005</v>
      </c>
      <c r="K10" s="7">
        <f>K9/2</f>
        <v>10.115</v>
      </c>
      <c r="L10" s="20">
        <v>0.69696000000000002</v>
      </c>
      <c r="M10" s="8">
        <f>K10*L10</f>
        <v>7.0497504000000006</v>
      </c>
      <c r="N10" s="7">
        <f>N9/2</f>
        <v>2.59</v>
      </c>
      <c r="O10" s="20">
        <v>0.77439999999999998</v>
      </c>
      <c r="P10" s="8">
        <f>N10*O10</f>
        <v>2.0056959999999999</v>
      </c>
      <c r="Q10" s="8">
        <f>M10+P10</f>
        <v>9.055446400000001</v>
      </c>
      <c r="R10" s="24">
        <f>J10+Q10</f>
        <v>45.266390400000006</v>
      </c>
    </row>
    <row r="11" spans="1:21" ht="45" customHeight="1" x14ac:dyDescent="0.25">
      <c r="A11" s="44"/>
      <c r="B11" s="41"/>
      <c r="C11" s="25"/>
      <c r="D11" s="13"/>
      <c r="E11" s="26"/>
      <c r="F11" s="13"/>
      <c r="G11" s="13"/>
      <c r="H11" s="26"/>
      <c r="I11" s="13"/>
      <c r="J11" s="27"/>
      <c r="K11" s="13"/>
      <c r="L11" s="13"/>
      <c r="M11" s="13"/>
      <c r="N11" s="13"/>
      <c r="O11" s="13"/>
      <c r="P11" s="13"/>
      <c r="Q11" s="27"/>
      <c r="R11" s="27"/>
    </row>
    <row r="12" spans="1:21" x14ac:dyDescent="0.25">
      <c r="A12" s="44"/>
      <c r="B12" s="41"/>
      <c r="C12" s="25"/>
      <c r="D12" s="13"/>
      <c r="E12" s="26"/>
      <c r="F12" s="13"/>
      <c r="G12" s="13"/>
      <c r="H12" s="26"/>
      <c r="I12" s="13"/>
      <c r="J12" s="27"/>
      <c r="K12" s="13"/>
      <c r="L12" s="13"/>
      <c r="M12" s="13"/>
      <c r="N12" s="13"/>
      <c r="O12" s="13"/>
      <c r="P12" s="13"/>
      <c r="Q12" s="27"/>
      <c r="R12" s="27"/>
    </row>
    <row r="13" spans="1:21" ht="42" customHeight="1" x14ac:dyDescent="0.25">
      <c r="A13" s="44"/>
      <c r="B13" s="41"/>
      <c r="C13" s="30"/>
      <c r="D13" s="13"/>
      <c r="E13" s="26"/>
      <c r="F13" s="13"/>
      <c r="G13" s="13"/>
      <c r="H13" s="26"/>
      <c r="I13" s="13"/>
      <c r="J13" s="27">
        <f>D6+K6</f>
        <v>64.94</v>
      </c>
      <c r="K13" s="13"/>
      <c r="L13" s="13"/>
      <c r="M13" s="13"/>
      <c r="N13" s="13"/>
      <c r="O13" s="13"/>
      <c r="P13" s="13"/>
      <c r="Q13" s="27"/>
      <c r="R13" s="27"/>
    </row>
    <row r="14" spans="1:21" ht="45" customHeight="1" x14ac:dyDescent="0.25">
      <c r="A14" s="44"/>
      <c r="B14" s="41"/>
      <c r="C14" s="25"/>
      <c r="D14" s="13"/>
      <c r="E14" s="26"/>
      <c r="F14" s="13"/>
      <c r="G14" s="13"/>
      <c r="H14" s="26"/>
      <c r="I14" s="13"/>
      <c r="J14" s="27"/>
      <c r="K14" s="13"/>
      <c r="L14" s="13"/>
      <c r="M14" s="13"/>
      <c r="N14" s="13"/>
      <c r="O14" s="13"/>
      <c r="P14" s="13"/>
      <c r="Q14" s="27"/>
      <c r="R14" s="27"/>
    </row>
    <row r="15" spans="1:21" x14ac:dyDescent="0.25">
      <c r="A15" s="44"/>
      <c r="B15" s="41"/>
      <c r="C15" s="25"/>
      <c r="D15" s="13"/>
      <c r="E15" s="26"/>
      <c r="F15" s="13"/>
      <c r="G15" s="13"/>
      <c r="H15" s="26"/>
      <c r="I15" s="13"/>
      <c r="J15" s="27"/>
      <c r="K15" s="13"/>
      <c r="L15" s="13"/>
      <c r="M15" s="13"/>
      <c r="N15" s="13"/>
      <c r="O15" s="13"/>
      <c r="P15" s="13"/>
      <c r="Q15" s="27"/>
      <c r="R15" s="27"/>
    </row>
    <row r="16" spans="1:21" ht="52.5" customHeight="1" x14ac:dyDescent="0.25">
      <c r="A16" s="44"/>
      <c r="B16" s="41"/>
      <c r="C16" s="25"/>
      <c r="D16" s="13"/>
      <c r="E16" s="26"/>
      <c r="F16" s="13"/>
      <c r="G16" s="13"/>
      <c r="H16" s="26"/>
      <c r="I16" s="13"/>
      <c r="J16" s="27"/>
      <c r="K16" s="13"/>
      <c r="L16" s="13"/>
      <c r="M16" s="13"/>
      <c r="N16" s="13"/>
      <c r="O16" s="13"/>
      <c r="P16" s="13"/>
      <c r="Q16" s="27"/>
      <c r="R16" s="27"/>
    </row>
    <row r="17" spans="1:18" x14ac:dyDescent="0.25">
      <c r="A17" s="28"/>
      <c r="B17" s="25"/>
      <c r="C17" s="25"/>
      <c r="D17" s="13"/>
      <c r="E17" s="13"/>
      <c r="F17" s="13"/>
      <c r="G17" s="13"/>
      <c r="H17" s="13"/>
      <c r="I17" s="13"/>
      <c r="J17" s="27"/>
      <c r="K17" s="13"/>
      <c r="L17" s="13"/>
      <c r="M17" s="13"/>
      <c r="N17" s="13"/>
      <c r="O17" s="13"/>
      <c r="P17" s="13"/>
      <c r="Q17" s="27"/>
      <c r="R17" s="27"/>
    </row>
    <row r="18" spans="1:18" x14ac:dyDescent="0.25">
      <c r="A18" s="28"/>
      <c r="B18" s="38"/>
      <c r="C18" s="38"/>
      <c r="D18" s="38"/>
      <c r="E18" s="38"/>
      <c r="F18" s="38"/>
      <c r="G18" s="38"/>
      <c r="H18" s="38"/>
      <c r="I18" s="38"/>
      <c r="J18" s="38"/>
      <c r="K18" s="18"/>
      <c r="L18" s="18"/>
      <c r="M18" s="18"/>
      <c r="N18" s="18"/>
      <c r="O18" s="18"/>
      <c r="P18" s="18"/>
      <c r="Q18" s="18"/>
      <c r="R18" s="18"/>
    </row>
  </sheetData>
  <mergeCells count="19">
    <mergeCell ref="Q4:Q5"/>
    <mergeCell ref="B9:C9"/>
    <mergeCell ref="B10:C10"/>
    <mergeCell ref="A11:A16"/>
    <mergeCell ref="A6:A7"/>
    <mergeCell ref="A8:J8"/>
    <mergeCell ref="A9:A10"/>
    <mergeCell ref="D4:I4"/>
    <mergeCell ref="D5:F5"/>
    <mergeCell ref="G5:I5"/>
    <mergeCell ref="J4:J5"/>
    <mergeCell ref="K4:P4"/>
    <mergeCell ref="K5:M5"/>
    <mergeCell ref="N5:P5"/>
    <mergeCell ref="B18:J18"/>
    <mergeCell ref="B6:C6"/>
    <mergeCell ref="B7:C7"/>
    <mergeCell ref="B11:B13"/>
    <mergeCell ref="B14:B16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ED75-8651-4720-B6A5-98212681A399}">
  <dimension ref="A1:R17"/>
  <sheetViews>
    <sheetView workbookViewId="0">
      <selection activeCell="B10" sqref="B10:B12"/>
    </sheetView>
  </sheetViews>
  <sheetFormatPr defaultRowHeight="15" x14ac:dyDescent="0.25"/>
  <cols>
    <col min="1" max="1" width="65.5703125" bestFit="1" customWidth="1"/>
    <col min="2" max="2" width="47.140625" customWidth="1"/>
    <col min="3" max="3" width="25.7109375" customWidth="1"/>
    <col min="4" max="5" width="10.5703125" hidden="1" customWidth="1"/>
    <col min="6" max="6" width="10.5703125" customWidth="1"/>
    <col min="7" max="8" width="15.140625" hidden="1" customWidth="1"/>
    <col min="9" max="9" width="15.140625" customWidth="1"/>
    <col min="10" max="10" width="9.85546875" bestFit="1" customWidth="1"/>
    <col min="11" max="12" width="0" hidden="1" customWidth="1"/>
    <col min="14" max="15" width="17.28515625" hidden="1" customWidth="1"/>
    <col min="16" max="16" width="17.28515625" customWidth="1"/>
    <col min="17" max="18" width="9.85546875" bestFit="1" customWidth="1"/>
  </cols>
  <sheetData>
    <row r="1" spans="1:18" ht="37.5" x14ac:dyDescent="0.25">
      <c r="A1" s="9" t="s">
        <v>15</v>
      </c>
      <c r="B1" s="9"/>
      <c r="C1" s="9"/>
      <c r="D1" s="6"/>
      <c r="E1" s="6"/>
      <c r="F1" s="6"/>
      <c r="G1" s="2"/>
      <c r="H1" s="2"/>
      <c r="I1" s="2"/>
      <c r="J1" s="2"/>
      <c r="K1" s="6"/>
      <c r="L1" s="6"/>
      <c r="M1" s="6"/>
      <c r="N1" s="2"/>
      <c r="O1" s="2"/>
      <c r="P1" s="2"/>
      <c r="Q1" s="2"/>
      <c r="R1" s="2"/>
    </row>
    <row r="2" spans="1:18" ht="18.75" x14ac:dyDescent="0.25">
      <c r="A2" s="6" t="s">
        <v>14</v>
      </c>
      <c r="B2" s="6"/>
      <c r="C2" s="6"/>
      <c r="D2" s="6"/>
      <c r="E2" s="6"/>
      <c r="F2" s="6"/>
      <c r="G2" s="2"/>
      <c r="H2" s="2"/>
      <c r="I2" s="2"/>
      <c r="J2" s="2"/>
      <c r="K2" s="6"/>
      <c r="L2" s="6"/>
      <c r="M2" s="6"/>
      <c r="N2" s="2"/>
      <c r="O2" s="2"/>
      <c r="P2" s="2"/>
      <c r="Q2" s="2"/>
      <c r="R2" s="2"/>
    </row>
    <row r="3" spans="1:18" ht="18.75" x14ac:dyDescent="0.25">
      <c r="A3" s="6"/>
      <c r="B3" s="6"/>
      <c r="C3" s="6"/>
      <c r="D3" s="6"/>
      <c r="E3" s="6"/>
      <c r="F3" s="6"/>
      <c r="G3" s="2"/>
      <c r="H3" s="2"/>
      <c r="I3" s="2"/>
      <c r="J3" s="2"/>
      <c r="K3" s="6"/>
      <c r="L3" s="6"/>
      <c r="M3" s="6"/>
      <c r="N3" s="2"/>
      <c r="O3" s="2"/>
      <c r="P3" s="2"/>
      <c r="Q3" s="2"/>
      <c r="R3" s="2"/>
    </row>
    <row r="4" spans="1:18" ht="73.5" customHeight="1" x14ac:dyDescent="0.25">
      <c r="A4" s="5" t="s">
        <v>0</v>
      </c>
      <c r="B4" s="5"/>
      <c r="C4" s="11"/>
      <c r="D4" s="49" t="s">
        <v>39</v>
      </c>
      <c r="E4" s="50"/>
      <c r="F4" s="50"/>
      <c r="G4" s="50"/>
      <c r="H4" s="50"/>
      <c r="I4" s="51"/>
      <c r="J4" s="42" t="s">
        <v>6</v>
      </c>
      <c r="K4" s="49" t="s">
        <v>40</v>
      </c>
      <c r="L4" s="50"/>
      <c r="M4" s="50"/>
      <c r="N4" s="50"/>
      <c r="O4" s="50"/>
      <c r="P4" s="51"/>
      <c r="Q4" s="42" t="s">
        <v>6</v>
      </c>
      <c r="R4" s="29" t="s">
        <v>41</v>
      </c>
    </row>
    <row r="5" spans="1:18" x14ac:dyDescent="0.25">
      <c r="A5" s="3"/>
      <c r="B5" s="3"/>
      <c r="C5" s="3"/>
      <c r="D5" s="35" t="s">
        <v>4</v>
      </c>
      <c r="E5" s="36"/>
      <c r="F5" s="37"/>
      <c r="G5" s="35" t="s">
        <v>5</v>
      </c>
      <c r="H5" s="36"/>
      <c r="I5" s="37"/>
      <c r="J5" s="43"/>
      <c r="K5" s="35" t="s">
        <v>4</v>
      </c>
      <c r="L5" s="36"/>
      <c r="M5" s="37"/>
      <c r="N5" s="35" t="s">
        <v>5</v>
      </c>
      <c r="O5" s="36"/>
      <c r="P5" s="37"/>
      <c r="Q5" s="43"/>
      <c r="R5" s="23"/>
    </row>
    <row r="6" spans="1:18" x14ac:dyDescent="0.25">
      <c r="A6" s="4"/>
      <c r="B6" s="10"/>
      <c r="C6" s="10"/>
      <c r="D6" s="7"/>
      <c r="E6" s="7"/>
      <c r="F6" s="7"/>
      <c r="G6" s="7"/>
      <c r="H6" s="7"/>
      <c r="I6" s="7"/>
      <c r="J6" s="8"/>
      <c r="K6" s="7"/>
      <c r="L6" s="7"/>
      <c r="M6" s="7"/>
      <c r="N6" s="7"/>
      <c r="O6" s="7"/>
      <c r="P6" s="7"/>
      <c r="Q6" s="8"/>
      <c r="R6" s="24"/>
    </row>
    <row r="7" spans="1:18" ht="45" customHeight="1" x14ac:dyDescent="0.25">
      <c r="A7" s="47" t="s">
        <v>20</v>
      </c>
      <c r="B7" s="47" t="s">
        <v>17</v>
      </c>
      <c r="C7" s="10" t="s">
        <v>21</v>
      </c>
      <c r="D7" s="7">
        <v>63.2</v>
      </c>
      <c r="E7" s="20">
        <v>0.69696000000000002</v>
      </c>
      <c r="F7" s="8">
        <f>E7*D7</f>
        <v>44.047872000000005</v>
      </c>
      <c r="G7" s="7">
        <v>24.13</v>
      </c>
      <c r="H7" s="20">
        <v>0.77439999999999998</v>
      </c>
      <c r="I7" s="8">
        <f>G7*H7</f>
        <v>18.686271999999999</v>
      </c>
      <c r="J7" s="8">
        <f>I7+F7</f>
        <v>62.734144000000001</v>
      </c>
      <c r="K7" s="7">
        <v>15.8</v>
      </c>
      <c r="L7" s="20">
        <v>0.69696000000000002</v>
      </c>
      <c r="M7" s="8">
        <f>K7*L7</f>
        <v>11.011968000000001</v>
      </c>
      <c r="N7" s="7">
        <v>6.14</v>
      </c>
      <c r="O7" s="20">
        <v>0.77439999999999998</v>
      </c>
      <c r="P7" s="8">
        <f t="shared" ref="P7:P12" si="0">N7*O7</f>
        <v>4.7548159999999999</v>
      </c>
      <c r="Q7" s="8">
        <f>P7+M7</f>
        <v>15.766784000000001</v>
      </c>
      <c r="R7" s="24">
        <f>J7+Q7</f>
        <v>78.500928000000002</v>
      </c>
    </row>
    <row r="8" spans="1:18" x14ac:dyDescent="0.25">
      <c r="A8" s="55"/>
      <c r="B8" s="55"/>
      <c r="C8" s="10" t="s">
        <v>22</v>
      </c>
      <c r="D8" s="7">
        <f>94.79-16.22</f>
        <v>78.570000000000007</v>
      </c>
      <c r="E8" s="20">
        <v>0.69696000000000002</v>
      </c>
      <c r="F8" s="8">
        <f t="shared" ref="F8:F12" si="1">E8*D8</f>
        <v>54.760147200000006</v>
      </c>
      <c r="G8" s="7">
        <v>24.13</v>
      </c>
      <c r="H8" s="20">
        <v>0.77439999999999998</v>
      </c>
      <c r="I8" s="8">
        <f>G8*H8</f>
        <v>18.686271999999999</v>
      </c>
      <c r="J8" s="8">
        <f t="shared" ref="J8:J12" si="2">I8+F8</f>
        <v>73.446419200000008</v>
      </c>
      <c r="K8" s="7">
        <v>16.22</v>
      </c>
      <c r="L8" s="20">
        <v>0.69696000000000002</v>
      </c>
      <c r="M8" s="8">
        <f t="shared" ref="M8:M12" si="3">K8*L8</f>
        <v>11.304691199999999</v>
      </c>
      <c r="N8" s="7">
        <v>6.14</v>
      </c>
      <c r="O8" s="20">
        <v>0.77439999999999998</v>
      </c>
      <c r="P8" s="8">
        <f t="shared" si="0"/>
        <v>4.7548159999999999</v>
      </c>
      <c r="Q8" s="8">
        <f t="shared" ref="Q8:Q12" si="4">K8+N8</f>
        <v>22.36</v>
      </c>
      <c r="R8" s="24">
        <f t="shared" ref="R8:R12" si="5">J8+Q8</f>
        <v>95.806419200000008</v>
      </c>
    </row>
    <row r="9" spans="1:18" ht="42" customHeight="1" x14ac:dyDescent="0.25">
      <c r="A9" s="55"/>
      <c r="B9" s="48"/>
      <c r="C9" s="10" t="s">
        <v>23</v>
      </c>
      <c r="D9" s="7">
        <v>94.79</v>
      </c>
      <c r="E9" s="20">
        <v>0.69696000000000002</v>
      </c>
      <c r="F9" s="8">
        <f t="shared" si="1"/>
        <v>66.064838400000014</v>
      </c>
      <c r="G9" s="7">
        <v>24.13</v>
      </c>
      <c r="H9" s="20">
        <v>0.77439999999999998</v>
      </c>
      <c r="I9" s="8">
        <f>G9*H9</f>
        <v>18.686271999999999</v>
      </c>
      <c r="J9" s="8">
        <f t="shared" si="2"/>
        <v>84.751110400000016</v>
      </c>
      <c r="K9" s="7">
        <v>23.7</v>
      </c>
      <c r="L9" s="20">
        <v>0.69696000000000002</v>
      </c>
      <c r="M9" s="8">
        <f t="shared" si="3"/>
        <v>16.517952000000001</v>
      </c>
      <c r="N9" s="7">
        <v>6.14</v>
      </c>
      <c r="O9" s="20">
        <v>0.77439999999999998</v>
      </c>
      <c r="P9" s="8">
        <f t="shared" si="0"/>
        <v>4.7548159999999999</v>
      </c>
      <c r="Q9" s="8">
        <f t="shared" si="4"/>
        <v>29.84</v>
      </c>
      <c r="R9" s="24">
        <f t="shared" si="5"/>
        <v>114.59111040000002</v>
      </c>
    </row>
    <row r="10" spans="1:18" ht="45" customHeight="1" x14ac:dyDescent="0.25">
      <c r="A10" s="55"/>
      <c r="B10" s="56" t="s">
        <v>19</v>
      </c>
      <c r="C10" s="10" t="s">
        <v>21</v>
      </c>
      <c r="D10" s="7">
        <f>D7/2</f>
        <v>31.6</v>
      </c>
      <c r="E10" s="20">
        <v>0.69696000000000002</v>
      </c>
      <c r="F10" s="8">
        <f t="shared" si="1"/>
        <v>22.023936000000003</v>
      </c>
      <c r="G10" s="7">
        <f>G9/2</f>
        <v>12.065</v>
      </c>
      <c r="H10" s="20">
        <v>0.77439999999999998</v>
      </c>
      <c r="I10" s="8">
        <f t="shared" ref="I10:I12" si="6">G10*H10</f>
        <v>9.3431359999999994</v>
      </c>
      <c r="J10" s="8">
        <f t="shared" si="2"/>
        <v>31.367072</v>
      </c>
      <c r="K10" s="7">
        <v>18</v>
      </c>
      <c r="L10" s="20">
        <v>0.69696000000000002</v>
      </c>
      <c r="M10" s="8">
        <f t="shared" si="3"/>
        <v>12.54528</v>
      </c>
      <c r="N10" s="7">
        <f>N7/2</f>
        <v>3.07</v>
      </c>
      <c r="O10" s="20">
        <v>0.77439999999999998</v>
      </c>
      <c r="P10" s="8">
        <f t="shared" si="0"/>
        <v>2.377408</v>
      </c>
      <c r="Q10" s="8">
        <f t="shared" si="4"/>
        <v>21.07</v>
      </c>
      <c r="R10" s="24">
        <f t="shared" si="5"/>
        <v>52.437072000000001</v>
      </c>
    </row>
    <row r="11" spans="1:18" x14ac:dyDescent="0.25">
      <c r="A11" s="55"/>
      <c r="B11" s="57"/>
      <c r="C11" s="10" t="s">
        <v>22</v>
      </c>
      <c r="D11" s="7">
        <f>D8/2</f>
        <v>39.285000000000004</v>
      </c>
      <c r="E11" s="20">
        <v>0.69696000000000002</v>
      </c>
      <c r="F11" s="8">
        <f t="shared" si="1"/>
        <v>27.380073600000003</v>
      </c>
      <c r="G11" s="7">
        <f>G8/2</f>
        <v>12.065</v>
      </c>
      <c r="H11" s="20">
        <v>0.77439999999999998</v>
      </c>
      <c r="I11" s="8">
        <f t="shared" si="6"/>
        <v>9.3431359999999994</v>
      </c>
      <c r="J11" s="8">
        <f t="shared" si="2"/>
        <v>36.723209600000004</v>
      </c>
      <c r="K11" s="7">
        <v>21.5</v>
      </c>
      <c r="L11" s="20">
        <v>0.69696000000000002</v>
      </c>
      <c r="M11" s="8">
        <f t="shared" si="3"/>
        <v>14.984640000000001</v>
      </c>
      <c r="N11" s="7">
        <f>N8/2</f>
        <v>3.07</v>
      </c>
      <c r="O11" s="20">
        <v>0.77439999999999998</v>
      </c>
      <c r="P11" s="8">
        <f t="shared" si="0"/>
        <v>2.377408</v>
      </c>
      <c r="Q11" s="8">
        <f t="shared" si="4"/>
        <v>24.57</v>
      </c>
      <c r="R11" s="24">
        <f t="shared" si="5"/>
        <v>61.293209600000004</v>
      </c>
    </row>
    <row r="12" spans="1:18" ht="52.5" customHeight="1" x14ac:dyDescent="0.25">
      <c r="A12" s="48"/>
      <c r="B12" s="58"/>
      <c r="C12" s="10" t="s">
        <v>23</v>
      </c>
      <c r="D12" s="7">
        <f>D9/2</f>
        <v>47.395000000000003</v>
      </c>
      <c r="E12" s="20">
        <v>0.69696000000000002</v>
      </c>
      <c r="F12" s="8">
        <f t="shared" si="1"/>
        <v>33.032419200000007</v>
      </c>
      <c r="G12" s="7">
        <f>G9/2</f>
        <v>12.065</v>
      </c>
      <c r="H12" s="20">
        <v>0.77439999999999998</v>
      </c>
      <c r="I12" s="8">
        <f t="shared" si="6"/>
        <v>9.3431359999999994</v>
      </c>
      <c r="J12" s="8">
        <f t="shared" si="2"/>
        <v>42.375555200000008</v>
      </c>
      <c r="K12" s="7">
        <v>27</v>
      </c>
      <c r="L12" s="20">
        <v>0.69696000000000002</v>
      </c>
      <c r="M12" s="8">
        <f t="shared" si="3"/>
        <v>18.817920000000001</v>
      </c>
      <c r="N12" s="7">
        <f>N9/2</f>
        <v>3.07</v>
      </c>
      <c r="O12" s="20">
        <v>0.77439999999999998</v>
      </c>
      <c r="P12" s="8">
        <f t="shared" si="0"/>
        <v>2.377408</v>
      </c>
      <c r="Q12" s="8">
        <f t="shared" si="4"/>
        <v>30.07</v>
      </c>
      <c r="R12" s="24">
        <f t="shared" si="5"/>
        <v>72.445555200000001</v>
      </c>
    </row>
    <row r="13" spans="1:18" x14ac:dyDescent="0.25">
      <c r="A13" s="4"/>
      <c r="B13" s="10"/>
      <c r="C13" s="10"/>
      <c r="D13" s="7"/>
      <c r="E13" s="7"/>
      <c r="F13" s="7"/>
      <c r="G13" s="7"/>
      <c r="H13" s="7"/>
      <c r="I13" s="7"/>
      <c r="J13" s="8"/>
      <c r="K13" s="7"/>
      <c r="L13" s="7"/>
      <c r="M13" s="7"/>
      <c r="N13" s="7"/>
      <c r="O13" s="7"/>
      <c r="P13" s="7"/>
      <c r="Q13" s="8"/>
      <c r="R13" s="8"/>
    </row>
    <row r="14" spans="1:18" ht="68.25" customHeight="1" x14ac:dyDescent="0.25">
      <c r="A14" s="4" t="s">
        <v>25</v>
      </c>
      <c r="B14" s="52" t="s">
        <v>24</v>
      </c>
      <c r="C14" s="53"/>
      <c r="D14" s="53"/>
      <c r="E14" s="53"/>
      <c r="F14" s="53"/>
      <c r="G14" s="53"/>
      <c r="H14" s="53"/>
      <c r="I14" s="53"/>
      <c r="J14" s="54"/>
      <c r="K14" s="18"/>
      <c r="L14" s="18"/>
      <c r="M14" s="18"/>
      <c r="N14" s="18"/>
      <c r="O14" s="18"/>
      <c r="P14" s="18"/>
      <c r="Q14" s="18"/>
      <c r="R14" s="18"/>
    </row>
    <row r="17" spans="4:11" x14ac:dyDescent="0.25">
      <c r="D17" s="15"/>
      <c r="E17" s="15"/>
      <c r="J17" s="15">
        <f>D7+K7</f>
        <v>79</v>
      </c>
      <c r="K17" s="15"/>
    </row>
  </sheetData>
  <mergeCells count="12">
    <mergeCell ref="B14:J14"/>
    <mergeCell ref="A7:A12"/>
    <mergeCell ref="B7:B9"/>
    <mergeCell ref="B10:B12"/>
    <mergeCell ref="D4:I4"/>
    <mergeCell ref="J4:J5"/>
    <mergeCell ref="K4:P4"/>
    <mergeCell ref="Q4:Q5"/>
    <mergeCell ref="D5:F5"/>
    <mergeCell ref="G5:I5"/>
    <mergeCell ref="K5:M5"/>
    <mergeCell ref="N5:P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B40F-1F99-4778-9B68-0E75939FE2D1}">
  <dimension ref="A1:L25"/>
  <sheetViews>
    <sheetView workbookViewId="0">
      <selection activeCell="G25" sqref="G25"/>
    </sheetView>
  </sheetViews>
  <sheetFormatPr defaultRowHeight="15" x14ac:dyDescent="0.25"/>
  <cols>
    <col min="1" max="1" width="91.5703125" bestFit="1" customWidth="1"/>
    <col min="2" max="2" width="34.42578125" customWidth="1"/>
    <col min="3" max="3" width="25.7109375" customWidth="1"/>
    <col min="4" max="4" width="9.140625" style="17"/>
    <col min="5" max="6" width="9.140625" style="15"/>
    <col min="7" max="7" width="7" style="15" bestFit="1" customWidth="1"/>
    <col min="8" max="8" width="9.140625" style="15"/>
  </cols>
  <sheetData>
    <row r="1" spans="1:12" ht="37.5" x14ac:dyDescent="0.25">
      <c r="A1" s="9" t="s">
        <v>26</v>
      </c>
      <c r="B1" s="9"/>
      <c r="C1" s="9"/>
      <c r="D1" s="12"/>
      <c r="E1" s="13"/>
      <c r="F1" s="13"/>
      <c r="G1" s="13"/>
      <c r="H1" s="13"/>
    </row>
    <row r="2" spans="1:12" ht="18.75" x14ac:dyDescent="0.25">
      <c r="A2" s="6" t="s">
        <v>14</v>
      </c>
      <c r="B2" s="6"/>
      <c r="C2" s="6"/>
      <c r="D2" s="12"/>
      <c r="E2" s="13"/>
      <c r="F2" s="13"/>
      <c r="G2" s="13"/>
      <c r="H2" s="13"/>
    </row>
    <row r="3" spans="1:12" ht="18.75" x14ac:dyDescent="0.25">
      <c r="A3" s="6"/>
      <c r="B3" s="6"/>
      <c r="C3" s="6"/>
      <c r="D3" s="12"/>
      <c r="E3" s="13"/>
      <c r="F3" s="13"/>
      <c r="G3" s="13"/>
      <c r="H3" s="13"/>
    </row>
    <row r="4" spans="1:12" ht="18.75" x14ac:dyDescent="0.25">
      <c r="A4" s="5" t="s">
        <v>0</v>
      </c>
      <c r="B4" s="5"/>
      <c r="C4" s="11"/>
      <c r="D4" s="65" t="s">
        <v>44</v>
      </c>
      <c r="E4" s="59"/>
      <c r="F4" s="59"/>
      <c r="G4" s="59"/>
      <c r="H4" s="60"/>
      <c r="I4" s="59" t="s">
        <v>46</v>
      </c>
      <c r="J4" s="59"/>
      <c r="K4" s="59"/>
      <c r="L4" s="60"/>
    </row>
    <row r="5" spans="1:12" ht="45" x14ac:dyDescent="0.25">
      <c r="A5" s="3"/>
      <c r="B5" s="3"/>
      <c r="C5" s="3"/>
      <c r="D5" s="8" t="s">
        <v>4</v>
      </c>
      <c r="E5" s="14" t="s">
        <v>32</v>
      </c>
      <c r="F5" s="14" t="s">
        <v>33</v>
      </c>
      <c r="G5" s="14" t="s">
        <v>34</v>
      </c>
      <c r="H5" s="8" t="s">
        <v>35</v>
      </c>
      <c r="I5" s="14" t="s">
        <v>47</v>
      </c>
      <c r="J5" s="14" t="s">
        <v>48</v>
      </c>
      <c r="K5" s="14" t="s">
        <v>49</v>
      </c>
      <c r="L5" s="8" t="s">
        <v>50</v>
      </c>
    </row>
    <row r="6" spans="1:12" ht="45" customHeight="1" x14ac:dyDescent="0.25">
      <c r="A6" s="63" t="s">
        <v>27</v>
      </c>
      <c r="B6" s="39" t="s">
        <v>28</v>
      </c>
      <c r="C6" s="40"/>
      <c r="D6" s="7">
        <v>31.73</v>
      </c>
      <c r="E6" s="7">
        <v>5.83</v>
      </c>
      <c r="F6" s="7">
        <v>6.29</v>
      </c>
      <c r="G6" s="7">
        <v>7.03</v>
      </c>
      <c r="H6" s="7">
        <v>7.47</v>
      </c>
      <c r="I6" s="7">
        <f>D6+E6</f>
        <v>37.56</v>
      </c>
      <c r="J6" s="7">
        <f>D6+F6</f>
        <v>38.020000000000003</v>
      </c>
      <c r="K6" s="7">
        <f>D6+G6</f>
        <v>38.76</v>
      </c>
      <c r="L6" s="7">
        <f>D6+H6</f>
        <v>39.200000000000003</v>
      </c>
    </row>
    <row r="7" spans="1:12" ht="45" customHeight="1" x14ac:dyDescent="0.25">
      <c r="A7" s="63"/>
      <c r="B7" s="39" t="s">
        <v>29</v>
      </c>
      <c r="C7" s="40"/>
      <c r="D7" s="7">
        <v>23.13</v>
      </c>
      <c r="E7" s="7">
        <v>4.9800000000000004</v>
      </c>
      <c r="F7" s="7">
        <v>5.25</v>
      </c>
      <c r="G7" s="7">
        <v>5.53</v>
      </c>
      <c r="H7" s="7">
        <v>5.8</v>
      </c>
      <c r="I7" s="7">
        <f t="shared" ref="I7:I9" si="0">D7+E7</f>
        <v>28.11</v>
      </c>
      <c r="J7" s="7">
        <f t="shared" ref="J7:J9" si="1">D7+F7</f>
        <v>28.38</v>
      </c>
      <c r="K7" s="7">
        <f t="shared" ref="K7:K9" si="2">D7+G7</f>
        <v>28.66</v>
      </c>
      <c r="L7" s="7">
        <f t="shared" ref="L7:L9" si="3">D7+H7</f>
        <v>28.93</v>
      </c>
    </row>
    <row r="8" spans="1:12" x14ac:dyDescent="0.25">
      <c r="A8" s="63"/>
      <c r="B8" s="63" t="s">
        <v>30</v>
      </c>
      <c r="C8" s="63"/>
      <c r="D8" s="7">
        <v>17.3</v>
      </c>
      <c r="E8" s="7">
        <v>3.68</v>
      </c>
      <c r="F8" s="7">
        <v>3.86</v>
      </c>
      <c r="G8" s="7">
        <v>4.07</v>
      </c>
      <c r="H8" s="7">
        <v>4.25</v>
      </c>
      <c r="I8" s="7">
        <f t="shared" si="0"/>
        <v>20.98</v>
      </c>
      <c r="J8" s="7">
        <f t="shared" si="1"/>
        <v>21.16</v>
      </c>
      <c r="K8" s="7">
        <f t="shared" si="2"/>
        <v>21.37</v>
      </c>
      <c r="L8" s="7">
        <f t="shared" si="3"/>
        <v>21.55</v>
      </c>
    </row>
    <row r="9" spans="1:12" x14ac:dyDescent="0.25">
      <c r="A9" s="63"/>
      <c r="B9" s="64" t="s">
        <v>31</v>
      </c>
      <c r="C9" s="64"/>
      <c r="D9" s="16">
        <v>7.98</v>
      </c>
      <c r="E9" s="16">
        <v>1.95</v>
      </c>
      <c r="F9" s="16">
        <v>1.95</v>
      </c>
      <c r="G9" s="16">
        <v>19.5</v>
      </c>
      <c r="H9" s="16">
        <v>1.95</v>
      </c>
      <c r="I9" s="7">
        <f t="shared" si="0"/>
        <v>9.93</v>
      </c>
      <c r="J9" s="7">
        <f t="shared" si="1"/>
        <v>9.93</v>
      </c>
      <c r="K9" s="7">
        <f t="shared" si="2"/>
        <v>27.48</v>
      </c>
      <c r="L9" s="7">
        <f t="shared" si="3"/>
        <v>9.93</v>
      </c>
    </row>
    <row r="11" spans="1:12" x14ac:dyDescent="0.25">
      <c r="A11" s="63" t="s">
        <v>36</v>
      </c>
      <c r="B11" s="66" t="s">
        <v>51</v>
      </c>
      <c r="C11" s="67"/>
      <c r="D11" s="61">
        <f>31.73*1.5</f>
        <v>47.594999999999999</v>
      </c>
      <c r="E11" s="61">
        <f>7.47*1.5</f>
        <v>11.205</v>
      </c>
      <c r="F11" s="61">
        <f>D11+E11</f>
        <v>58.8</v>
      </c>
      <c r="G11" s="19"/>
      <c r="H11" s="19"/>
    </row>
    <row r="12" spans="1:12" x14ac:dyDescent="0.25">
      <c r="A12" s="63"/>
      <c r="B12" s="68"/>
      <c r="C12" s="69"/>
      <c r="D12" s="62"/>
      <c r="E12" s="62"/>
      <c r="F12" s="62"/>
      <c r="G12" s="19"/>
      <c r="H12" s="19"/>
    </row>
    <row r="13" spans="1:12" x14ac:dyDescent="0.25">
      <c r="A13" s="63"/>
      <c r="B13" s="70" t="s">
        <v>52</v>
      </c>
      <c r="C13" s="71"/>
      <c r="D13" s="61">
        <f>7.98*1.8</f>
        <v>14.364000000000001</v>
      </c>
      <c r="E13" s="61">
        <f>1.95*1.8</f>
        <v>3.51</v>
      </c>
      <c r="F13" s="61">
        <f>D13+E13</f>
        <v>17.874000000000002</v>
      </c>
      <c r="G13" s="19"/>
      <c r="H13" s="19"/>
    </row>
    <row r="14" spans="1:12" x14ac:dyDescent="0.25">
      <c r="A14" s="63"/>
      <c r="B14" s="72"/>
      <c r="C14" s="73"/>
      <c r="D14" s="62"/>
      <c r="E14" s="62"/>
      <c r="F14" s="62"/>
      <c r="G14" s="19"/>
      <c r="H14" s="19"/>
    </row>
    <row r="17" spans="1:12" x14ac:dyDescent="0.25">
      <c r="B17" s="15"/>
    </row>
    <row r="18" spans="1:12" x14ac:dyDescent="0.25">
      <c r="B18" s="15"/>
    </row>
    <row r="19" spans="1:12" x14ac:dyDescent="0.25">
      <c r="C19" s="15"/>
    </row>
    <row r="20" spans="1:12" ht="18.75" x14ac:dyDescent="0.25">
      <c r="A20" s="5" t="s">
        <v>0</v>
      </c>
      <c r="B20" s="5"/>
      <c r="C20" s="11"/>
      <c r="D20" s="65" t="s">
        <v>44</v>
      </c>
      <c r="E20" s="59"/>
      <c r="F20" s="59"/>
      <c r="G20" s="59"/>
      <c r="H20" s="60"/>
      <c r="I20" s="59" t="s">
        <v>46</v>
      </c>
      <c r="J20" s="59"/>
      <c r="K20" s="59"/>
      <c r="L20" s="60"/>
    </row>
    <row r="21" spans="1:12" ht="45" x14ac:dyDescent="0.25">
      <c r="A21" s="3"/>
      <c r="B21" s="3"/>
      <c r="C21" s="3"/>
      <c r="D21" s="8" t="s">
        <v>4</v>
      </c>
      <c r="E21" s="14" t="s">
        <v>32</v>
      </c>
      <c r="F21" s="14" t="s">
        <v>33</v>
      </c>
      <c r="G21" s="14" t="s">
        <v>34</v>
      </c>
      <c r="H21" s="8" t="s">
        <v>35</v>
      </c>
      <c r="I21" s="14" t="s">
        <v>47</v>
      </c>
      <c r="J21" s="14" t="s">
        <v>48</v>
      </c>
      <c r="K21" s="14" t="s">
        <v>49</v>
      </c>
      <c r="L21" s="8" t="s">
        <v>50</v>
      </c>
    </row>
    <row r="22" spans="1:12" x14ac:dyDescent="0.25">
      <c r="A22" s="63" t="s">
        <v>53</v>
      </c>
      <c r="B22" s="39" t="s">
        <v>28</v>
      </c>
      <c r="C22" s="40"/>
      <c r="D22" s="7">
        <f>31.73*1.5</f>
        <v>47.594999999999999</v>
      </c>
      <c r="E22" s="7">
        <f>5.83*1.5</f>
        <v>8.745000000000001</v>
      </c>
      <c r="F22" s="7">
        <f>6.29*1.5</f>
        <v>9.4350000000000005</v>
      </c>
      <c r="G22" s="7">
        <f>7.03*1.5</f>
        <v>10.545</v>
      </c>
      <c r="H22" s="7">
        <f>7.47*1.5</f>
        <v>11.205</v>
      </c>
      <c r="I22" s="7">
        <f>D22+E22</f>
        <v>56.34</v>
      </c>
      <c r="J22" s="7">
        <f>D22+F22</f>
        <v>57.03</v>
      </c>
      <c r="K22" s="7">
        <f>D22+G22</f>
        <v>58.14</v>
      </c>
      <c r="L22" s="7">
        <f>D22+H22</f>
        <v>58.8</v>
      </c>
    </row>
    <row r="23" spans="1:12" x14ac:dyDescent="0.25">
      <c r="A23" s="63"/>
      <c r="B23" s="39" t="s">
        <v>29</v>
      </c>
      <c r="C23" s="40"/>
      <c r="D23" s="7">
        <f>23.13*1.5</f>
        <v>34.695</v>
      </c>
      <c r="E23" s="7">
        <v>4.9800000000000004</v>
      </c>
      <c r="F23" s="7">
        <f>5.25*1.5</f>
        <v>7.875</v>
      </c>
      <c r="G23" s="7">
        <f>5.53*1.5</f>
        <v>8.2949999999999999</v>
      </c>
      <c r="H23" s="7">
        <f>5.8*1.5</f>
        <v>8.6999999999999993</v>
      </c>
      <c r="I23" s="7">
        <f t="shared" ref="I23:I25" si="4">D23+E23</f>
        <v>39.674999999999997</v>
      </c>
      <c r="J23" s="7">
        <f t="shared" ref="J23:J25" si="5">D23+F23</f>
        <v>42.57</v>
      </c>
      <c r="K23" s="7">
        <f t="shared" ref="K23:K25" si="6">D23+G23</f>
        <v>42.99</v>
      </c>
      <c r="L23" s="7">
        <f t="shared" ref="L23:L25" si="7">D23+H23</f>
        <v>43.394999999999996</v>
      </c>
    </row>
    <row r="24" spans="1:12" x14ac:dyDescent="0.25">
      <c r="A24" s="63"/>
      <c r="B24" s="63" t="s">
        <v>30</v>
      </c>
      <c r="C24" s="63"/>
      <c r="D24" s="7">
        <f>17.3*1.5</f>
        <v>25.950000000000003</v>
      </c>
      <c r="E24" s="7">
        <f>3.68*1.5</f>
        <v>5.5200000000000005</v>
      </c>
      <c r="F24" s="7">
        <f>3.86*1.5</f>
        <v>5.79</v>
      </c>
      <c r="G24" s="7">
        <f>4.07*1.5</f>
        <v>6.1050000000000004</v>
      </c>
      <c r="H24" s="7">
        <f>4.25*1.5</f>
        <v>6.375</v>
      </c>
      <c r="I24" s="7">
        <f t="shared" si="4"/>
        <v>31.470000000000002</v>
      </c>
      <c r="J24" s="7">
        <f t="shared" si="5"/>
        <v>31.740000000000002</v>
      </c>
      <c r="K24" s="7">
        <f t="shared" si="6"/>
        <v>32.055000000000007</v>
      </c>
      <c r="L24" s="7">
        <f t="shared" si="7"/>
        <v>32.325000000000003</v>
      </c>
    </row>
    <row r="25" spans="1:12" x14ac:dyDescent="0.25">
      <c r="A25" s="63"/>
      <c r="B25" s="64" t="s">
        <v>31</v>
      </c>
      <c r="C25" s="64"/>
      <c r="D25" s="16">
        <f>7.98*1.5</f>
        <v>11.97</v>
      </c>
      <c r="E25" s="16">
        <f>1.95*1.5</f>
        <v>2.9249999999999998</v>
      </c>
      <c r="F25" s="16">
        <f>1.95*1.5</f>
        <v>2.9249999999999998</v>
      </c>
      <c r="G25" s="16">
        <f>19.5*1.5</f>
        <v>29.25</v>
      </c>
      <c r="H25" s="16">
        <f>1.95*1.5</f>
        <v>2.9249999999999998</v>
      </c>
      <c r="I25" s="7">
        <f t="shared" si="4"/>
        <v>14.895</v>
      </c>
      <c r="J25" s="7">
        <f t="shared" si="5"/>
        <v>14.895</v>
      </c>
      <c r="K25" s="7">
        <f t="shared" si="6"/>
        <v>41.22</v>
      </c>
      <c r="L25" s="7">
        <f t="shared" si="7"/>
        <v>14.895</v>
      </c>
    </row>
  </sheetData>
  <mergeCells count="23">
    <mergeCell ref="D20:H20"/>
    <mergeCell ref="I20:L20"/>
    <mergeCell ref="A22:A25"/>
    <mergeCell ref="B22:C22"/>
    <mergeCell ref="B23:C23"/>
    <mergeCell ref="B24:C24"/>
    <mergeCell ref="B25:C25"/>
    <mergeCell ref="I4:L4"/>
    <mergeCell ref="F11:F12"/>
    <mergeCell ref="F13:F14"/>
    <mergeCell ref="A11:A14"/>
    <mergeCell ref="B8:C8"/>
    <mergeCell ref="B9:C9"/>
    <mergeCell ref="A6:A9"/>
    <mergeCell ref="B6:C6"/>
    <mergeCell ref="B7:C7"/>
    <mergeCell ref="D4:H4"/>
    <mergeCell ref="B11:C12"/>
    <mergeCell ref="B13:C14"/>
    <mergeCell ref="D11:D12"/>
    <mergeCell ref="D13:D14"/>
    <mergeCell ref="E11:E12"/>
    <mergeCell ref="E13:E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ZONE RESIDENZIALI</vt:lpstr>
      <vt:lpstr>ZONA direzionale-turistico</vt:lpstr>
      <vt:lpstr>ZONA commerciale</vt:lpstr>
      <vt:lpstr>zona insediamenti produttivi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barbieri</dc:creator>
  <cp:lastModifiedBy>Giacomo Bottero</cp:lastModifiedBy>
  <cp:lastPrinted>2024-12-10T10:26:40Z</cp:lastPrinted>
  <dcterms:created xsi:type="dcterms:W3CDTF">2024-12-10T10:26:37Z</dcterms:created>
  <dcterms:modified xsi:type="dcterms:W3CDTF">2025-09-08T07:21:08Z</dcterms:modified>
</cp:coreProperties>
</file>